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 firstSheet="2" activeTab="3"/>
  </bookViews>
  <sheets>
    <sheet name="theo SL thực tế của KBNN " sheetId="1" state="hidden" r:id="rId1"/>
    <sheet name="theo SL ước thực hiện" sheetId="2" state="hidden" r:id="rId2"/>
    <sheet name="theo SL ước thực hiện (2)" sheetId="3" r:id="rId3"/>
    <sheet name="Theo doi von thong bao sau" sheetId="4" r:id="rId4"/>
  </sheets>
  <definedNames>
    <definedName name="_xlnm.Print_Area" localSheetId="2">'theo SL ước thực hiện (2)'!$A$1:$O$17</definedName>
  </definedNames>
  <calcPr calcId="144525"/>
</workbook>
</file>

<file path=xl/calcChain.xml><?xml version="1.0" encoding="utf-8"?>
<calcChain xmlns="http://schemas.openxmlformats.org/spreadsheetml/2006/main">
  <c r="D36" i="4" l="1"/>
  <c r="D34" i="4"/>
  <c r="D33" i="4" s="1"/>
  <c r="D32" i="4" s="1"/>
  <c r="D27" i="4"/>
  <c r="D21" i="4"/>
  <c r="D20" i="4" s="1"/>
  <c r="D15" i="4" s="1"/>
  <c r="D17" i="4"/>
  <c r="D16" i="4"/>
  <c r="D14" i="4"/>
  <c r="D10" i="4"/>
  <c r="D9" i="4"/>
  <c r="D8" i="4"/>
  <c r="D7" i="4" s="1"/>
  <c r="D6" i="4" l="1"/>
  <c r="L9" i="3"/>
  <c r="L10" i="3"/>
  <c r="L11" i="3"/>
  <c r="L12" i="3"/>
  <c r="L13" i="3"/>
  <c r="L14" i="3"/>
  <c r="L15" i="3"/>
  <c r="L16" i="3"/>
  <c r="L17" i="3"/>
  <c r="L8" i="3"/>
  <c r="K8" i="3"/>
  <c r="N9" i="3" l="1"/>
  <c r="E17" i="3"/>
  <c r="E10" i="3"/>
  <c r="E9" i="3"/>
  <c r="M9" i="3"/>
  <c r="M10" i="3"/>
  <c r="M12" i="3"/>
  <c r="M13" i="3"/>
  <c r="M15" i="3"/>
  <c r="M16" i="3"/>
  <c r="M17" i="3"/>
  <c r="H17" i="3"/>
  <c r="C17" i="3"/>
  <c r="O17" i="3" s="1"/>
  <c r="N16" i="3"/>
  <c r="H16" i="3"/>
  <c r="F16" i="3"/>
  <c r="N15" i="3"/>
  <c r="H15" i="3"/>
  <c r="H14" i="3" s="1"/>
  <c r="E15" i="3"/>
  <c r="C15" i="3"/>
  <c r="N14" i="3"/>
  <c r="I14" i="3"/>
  <c r="D14" i="3"/>
  <c r="N13" i="3"/>
  <c r="H13" i="3"/>
  <c r="K13" i="3" s="1"/>
  <c r="E13" i="3"/>
  <c r="C13" i="3"/>
  <c r="N12" i="3"/>
  <c r="H12" i="3"/>
  <c r="E12" i="3"/>
  <c r="C12" i="3"/>
  <c r="O12" i="3" s="1"/>
  <c r="J11" i="3"/>
  <c r="J8" i="3" s="1"/>
  <c r="N8" i="3" s="1"/>
  <c r="I11" i="3"/>
  <c r="G11" i="3"/>
  <c r="F11" i="3"/>
  <c r="D11" i="3"/>
  <c r="D8" i="3" s="1"/>
  <c r="N10" i="3"/>
  <c r="H10" i="3"/>
  <c r="C10" i="3"/>
  <c r="H9" i="3"/>
  <c r="C9" i="3"/>
  <c r="I8" i="3"/>
  <c r="I8" i="2"/>
  <c r="E9" i="2"/>
  <c r="E10" i="2"/>
  <c r="M11" i="3" l="1"/>
  <c r="E11" i="3"/>
  <c r="O10" i="3"/>
  <c r="C11" i="3"/>
  <c r="H11" i="3"/>
  <c r="K11" i="3" s="1"/>
  <c r="K17" i="3"/>
  <c r="K12" i="3"/>
  <c r="O9" i="3"/>
  <c r="K9" i="3"/>
  <c r="E16" i="3"/>
  <c r="C16" i="3"/>
  <c r="O16" i="3" s="1"/>
  <c r="F14" i="3"/>
  <c r="E14" i="3" s="1"/>
  <c r="K10" i="3"/>
  <c r="O15" i="3"/>
  <c r="O13" i="3"/>
  <c r="K15" i="3"/>
  <c r="N11" i="3"/>
  <c r="G14" i="3"/>
  <c r="G8" i="3" s="1"/>
  <c r="G16" i="2"/>
  <c r="G9" i="2"/>
  <c r="F9" i="2"/>
  <c r="H8" i="3" l="1"/>
  <c r="M14" i="3"/>
  <c r="O11" i="3"/>
  <c r="F8" i="3"/>
  <c r="C14" i="3"/>
  <c r="C8" i="3" s="1"/>
  <c r="K16" i="3"/>
  <c r="M8" i="2"/>
  <c r="K15" i="2"/>
  <c r="K13" i="2"/>
  <c r="K12" i="2"/>
  <c r="K11" i="2"/>
  <c r="K10" i="2"/>
  <c r="K17" i="2"/>
  <c r="L10" i="2"/>
  <c r="L11" i="2"/>
  <c r="L12" i="2"/>
  <c r="L13" i="2"/>
  <c r="L15" i="2"/>
  <c r="L17" i="2"/>
  <c r="M9" i="2"/>
  <c r="M10" i="2"/>
  <c r="M11" i="2"/>
  <c r="M12" i="2"/>
  <c r="M13" i="2"/>
  <c r="M14" i="2"/>
  <c r="M15" i="2"/>
  <c r="M16" i="2"/>
  <c r="E12" i="2"/>
  <c r="E13" i="2"/>
  <c r="E15" i="2"/>
  <c r="E17" i="2"/>
  <c r="E8" i="3" l="1"/>
  <c r="O14" i="3"/>
  <c r="O8" i="3" s="1"/>
  <c r="Q8" i="3" s="1"/>
  <c r="K14" i="3"/>
  <c r="F10" i="2"/>
  <c r="L9" i="2"/>
  <c r="H17" i="2" l="1"/>
  <c r="F16" i="2"/>
  <c r="G11" i="2"/>
  <c r="G14" i="2"/>
  <c r="G8" i="2" s="1"/>
  <c r="C16" i="2" l="1"/>
  <c r="K16" i="2" s="1"/>
  <c r="E16" i="2"/>
  <c r="L16" i="2" s="1"/>
  <c r="I11" i="2"/>
  <c r="J11" i="2"/>
  <c r="C17" i="2" l="1"/>
  <c r="N17" i="2" s="1"/>
  <c r="H16" i="2"/>
  <c r="N16" i="2" s="1"/>
  <c r="H15" i="2"/>
  <c r="C15" i="2"/>
  <c r="N15" i="2" s="1"/>
  <c r="J14" i="2"/>
  <c r="J8" i="2" s="1"/>
  <c r="I14" i="2"/>
  <c r="F14" i="2"/>
  <c r="E14" i="2" s="1"/>
  <c r="D14" i="2"/>
  <c r="H13" i="2"/>
  <c r="C13" i="2"/>
  <c r="H12" i="2"/>
  <c r="C12" i="2"/>
  <c r="N12" i="2" s="1"/>
  <c r="F11" i="2"/>
  <c r="E11" i="2" s="1"/>
  <c r="D11" i="2"/>
  <c r="H10" i="2"/>
  <c r="C10" i="2"/>
  <c r="N10" i="2" s="1"/>
  <c r="H9" i="2"/>
  <c r="C9" i="2"/>
  <c r="K9" i="2" s="1"/>
  <c r="L14" i="2" l="1"/>
  <c r="E8" i="2"/>
  <c r="L8" i="2"/>
  <c r="F8" i="2"/>
  <c r="H14" i="2"/>
  <c r="N13" i="2"/>
  <c r="N9" i="2"/>
  <c r="C14" i="2"/>
  <c r="H11" i="2"/>
  <c r="H8" i="2" s="1"/>
  <c r="D8" i="2"/>
  <c r="C11" i="2"/>
  <c r="G7" i="1"/>
  <c r="H7" i="1"/>
  <c r="J7" i="1"/>
  <c r="K7" i="1"/>
  <c r="F7" i="1"/>
  <c r="L8" i="1"/>
  <c r="L16" i="1"/>
  <c r="C16" i="1"/>
  <c r="L15" i="1"/>
  <c r="J10" i="1"/>
  <c r="K10" i="1"/>
  <c r="J13" i="1"/>
  <c r="K13" i="1"/>
  <c r="I9" i="1"/>
  <c r="I11" i="1"/>
  <c r="I10" i="1" s="1"/>
  <c r="L10" i="1" s="1"/>
  <c r="I12" i="1"/>
  <c r="L12" i="1" s="1"/>
  <c r="I14" i="1"/>
  <c r="L14" i="1" s="1"/>
  <c r="I15" i="1"/>
  <c r="I16" i="1"/>
  <c r="I8" i="1"/>
  <c r="N14" i="2" l="1"/>
  <c r="N8" i="2" s="1"/>
  <c r="K14" i="2"/>
  <c r="N11" i="2"/>
  <c r="C8" i="2"/>
  <c r="K8" i="2" s="1"/>
  <c r="I7" i="1"/>
  <c r="I13" i="1"/>
  <c r="L13" i="1" s="1"/>
  <c r="L11" i="1"/>
  <c r="L9" i="1"/>
  <c r="P8" i="2" l="1"/>
  <c r="D7" i="1"/>
  <c r="C8" i="1"/>
  <c r="C9" i="1"/>
  <c r="C10" i="1"/>
  <c r="C11" i="1"/>
  <c r="C12" i="1"/>
  <c r="C13" i="1"/>
  <c r="C14" i="1"/>
  <c r="C15" i="1"/>
  <c r="D13" i="1"/>
  <c r="D10" i="1"/>
  <c r="E7" i="1"/>
  <c r="E10" i="1"/>
  <c r="F10" i="1"/>
  <c r="E13" i="1"/>
  <c r="F13" i="1"/>
  <c r="C7" i="1" l="1"/>
  <c r="L7" i="1" s="1"/>
  <c r="M7" i="1" l="1"/>
</calcChain>
</file>

<file path=xl/sharedStrings.xml><?xml version="1.0" encoding="utf-8"?>
<sst xmlns="http://schemas.openxmlformats.org/spreadsheetml/2006/main" count="212" uniqueCount="131">
  <si>
    <t>STT</t>
  </si>
  <si>
    <t>Nội dung</t>
  </si>
  <si>
    <t>Kế hoạch vốn giải ngân trong năm 2020</t>
  </si>
  <si>
    <t>Tổng số</t>
  </si>
  <si>
    <t>Kế hoạch các năm trước chuyển sang</t>
  </si>
  <si>
    <t>Kế hoạch năm 2020</t>
  </si>
  <si>
    <t>Số vốn đã phân bổ</t>
  </si>
  <si>
    <t>Số vốn chưa phân bổ</t>
  </si>
  <si>
    <t>Giá trị khối lượng hoàn thành đã được nghiệm thu</t>
  </si>
  <si>
    <t>Số vốn</t>
  </si>
  <si>
    <t>Tỷ lệ % (Tính trên tổng số kế hoạch vốn giải ngân trong năm 2020)</t>
  </si>
  <si>
    <t>Số vốn đã thanh toán theo báo cáo của Kho bạc nhà nước</t>
  </si>
  <si>
    <t>Số vốn còn lại phải giải ngân theo báo cáo của Kho bạc nhà nước</t>
  </si>
  <si>
    <t>TỔNG CỘNG</t>
  </si>
  <si>
    <t>Nguồn cân đối ngân sách địa phương</t>
  </si>
  <si>
    <t>Nguồn ngân sách Trung ương hỗ trợ có mục tiêu</t>
  </si>
  <si>
    <t>Nguồn chương trình MTQG</t>
  </si>
  <si>
    <t>-</t>
  </si>
  <si>
    <t>Chương trình MTQG xây dựng nông thôn mới</t>
  </si>
  <si>
    <t>Chương trình MTQG giảm nghèo bền vững</t>
  </si>
  <si>
    <t>Nguồn ODA</t>
  </si>
  <si>
    <t>Cho các dự án giải ngân theo cơ chế tài chính trong nước</t>
  </si>
  <si>
    <t>Không bao gồm dự án giải ngân theo cơ chế tài chính trong nước</t>
  </si>
  <si>
    <t>Nguồn TPCP</t>
  </si>
  <si>
    <t>Tổng cộng</t>
  </si>
  <si>
    <t>Tổng cộng</t>
  </si>
  <si>
    <t>Kết quả giả ngân</t>
  </si>
  <si>
    <t>Tỷ lệ giải ngân</t>
  </si>
  <si>
    <t>Kế hoạch năm 2020</t>
  </si>
  <si>
    <t>14=3-8</t>
  </si>
  <si>
    <t>13=(10/4)%</t>
  </si>
  <si>
    <t>12=(9/5)%</t>
  </si>
  <si>
    <t>11=(8/3)%</t>
  </si>
  <si>
    <t>Phụ lục 01
TỔNG HỢP TÌNH HÌNH THỰC HIỆN VÀ ƯỚC GIẢI NGÂN KẾ HOẠCH VỐN ĐẦU TƯ NĂM 2020 ƯỚC THỰC HIỆN HẾT QUÝ II/2020</t>
  </si>
  <si>
    <t>(Kèm theo Báo cáo số        /BC-UBND ngày      tháng      năm 2020 của UBND tỉnh Đắk Nông)</t>
  </si>
  <si>
    <t>Ngoài ra Trung ương bổ sung từ nguồn ngân sách dự phòng (ngoài dự toán HĐND tỉnh giao) là 113 tỷ đồng cho 9 dự án tại Công văn số 9849/BKHĐT-TH ngày 31/12/2019 của Bộ Kế hoạch và Đầu tư.</t>
  </si>
  <si>
    <t>*</t>
  </si>
  <si>
    <t>Trên số vốn đã giao năm 2020</t>
  </si>
  <si>
    <t>Tổng kế hoạch vốn giải ngân trong năm 2020</t>
  </si>
  <si>
    <t>Số vốn đã giải ngân</t>
  </si>
  <si>
    <t>13=(9/6)%</t>
  </si>
  <si>
    <t>14=(10/4)%</t>
  </si>
  <si>
    <t>15=3-8</t>
  </si>
  <si>
    <t>Trên KH đã giao 2020 (gồm KH 2020 và chuyển nhiệm vụ chi)</t>
  </si>
  <si>
    <t>12=(8/(4+6))%</t>
  </si>
  <si>
    <t>BIỂU</t>
  </si>
  <si>
    <t>Theo dõi giao Kế hoạch vốn và giải ngân</t>
  </si>
  <si>
    <t>BIỂU</t>
  </si>
  <si>
    <t>Theo dõi các dự án giao Thông báo sau của Kế hoạch vốn năm 2020</t>
  </si>
  <si>
    <t>ĐVT: triệu đồng</t>
  </si>
  <si>
    <t>Tên dự án bố trí 
ổn định dân di cư tự do</t>
  </si>
  <si>
    <t xml:space="preserve">Chủ đầu tư </t>
  </si>
  <si>
    <t>Kế hoạch vốn dự kiến giao năm 2020</t>
  </si>
  <si>
    <t>Nguyên nhân chưa giao/ vướng mắc, khó khăn</t>
  </si>
  <si>
    <t>Dự kiến thời gian giao</t>
  </si>
  <si>
    <t>Ghi chú</t>
  </si>
  <si>
    <t>A</t>
  </si>
  <si>
    <t>NGUỒN NSĐP</t>
  </si>
  <si>
    <t>I</t>
  </si>
  <si>
    <t>Lĩnh vực Y tế (nguồn XSKT)</t>
  </si>
  <si>
    <t>Kinh phí bổ sung thực hiện các nhiệm vụ thuộc Chương trình MTQG xây dựng nông thôn mới theo quy định Trung ương</t>
  </si>
  <si>
    <t>Dự kiến đối ứng cho dự án chương trình mạng lưới y tế cơ sở</t>
  </si>
  <si>
    <t>Chờ TƯ điều chỉnh KH trung hạn</t>
  </si>
  <si>
    <t>II</t>
  </si>
  <si>
    <t>Các dự án khác</t>
  </si>
  <si>
    <t>Nâng cấp, sửa chữa Tỉnh lộ 1</t>
  </si>
  <si>
    <t>Ban QLDA ĐTXD các công trình giao thông</t>
  </si>
  <si>
    <t>Vướng mắc NĐ 68/CP. Hiện mới được phê duyệt</t>
  </si>
  <si>
    <t>Đã trình phương án, điều chuyển và giao vốn trong tháng 7/2020</t>
  </si>
  <si>
    <t>Cải tạo, sửa chữa 04 nhà Văn hóa cộng đồng</t>
  </si>
  <si>
    <t>Sở Văn hóa Thể thao Du lịch</t>
  </si>
  <si>
    <t>Chương trình phát triển giáo dục trung học giai đoạn 2, tỉnh Đắk Nông</t>
  </si>
  <si>
    <t>Sở Giáo dục Đào tạo</t>
  </si>
  <si>
    <t>III</t>
  </si>
  <si>
    <t xml:space="preserve">Nguồn Chính phủ vay về cho vay lại </t>
  </si>
  <si>
    <t>Các dự án chưa đủ điều kiện giao vốn ODA; chờ TƯ</t>
  </si>
  <si>
    <t>Chờ TƯ phân bổ vốn ODA</t>
  </si>
  <si>
    <t>B</t>
  </si>
  <si>
    <t>NGUỒN NSTW</t>
  </si>
  <si>
    <t>Danh mục dự án dự kiến sử dụng dự phòng chung kế hoạch đầu tư công trung hạn giai đoạn 2016-2020 và khoản 10.000 tỷ đồng từ nguồn điều chỉnh giảm vốn cho các dự án quan trọng quốc gia</t>
  </si>
  <si>
    <t>Dự kiến khởi công mới 2020</t>
  </si>
  <si>
    <t>Chuyển từ dự án 212 hộ qua dự án chống hạn cấp bách</t>
  </si>
  <si>
    <t>Đã phân bổ</t>
  </si>
  <si>
    <t>Dự án Kè chống sạt lở sông Đắk Nang thôn Phú Tân xã Đắk Nang huyện Krông Nô</t>
  </si>
  <si>
    <t>Công ty TNHH MTV khai thác các công trình thủy lợi</t>
  </si>
  <si>
    <t>Trung ương đã trình TTg xem xét bổ sung kế hoạch trung hạn</t>
  </si>
  <si>
    <t>Dự kiến T7/2021</t>
  </si>
  <si>
    <t>Các dự án cấp bách được NSTW bổ sung từ nguồn dự phòng năm 2019</t>
  </si>
  <si>
    <t>Các dự án chuyển tiếp</t>
  </si>
  <si>
    <t xml:space="preserve">Dự án cấp bách sắp xếp ổn định dân di cư tự do khu vực biên giới xã Quảng Trực và xã Đắk Ngo, huyện Tuy Đức </t>
  </si>
  <si>
    <t>Sở Nông nghiệp và PTNT</t>
  </si>
  <si>
    <t>Chủ đầu tư đang trình thẩm định, phê duyệt điều chỉnh dự án</t>
  </si>
  <si>
    <t>Dự án trọng điểm ổn định dân cư khu vực biên giới xã Thuận Hà, huyện Đắk Song, tỉnh Đắk Nông</t>
  </si>
  <si>
    <t>đã hoàn thiện</t>
  </si>
  <si>
    <t>Dự kiến T7/2022</t>
  </si>
  <si>
    <t>Dự án ổn định dân di cư tự do TK 1541 xã Đắk Ngo, huyện Tuy Đức</t>
  </si>
  <si>
    <t>UBND huyện Tuy Đức</t>
  </si>
  <si>
    <t>Dự kiến T7/2023</t>
  </si>
  <si>
    <t>Dự án ổn định dân di cư xã Quảng Thành, thị xã Gia Nghia;</t>
  </si>
  <si>
    <t>UBND thành phố Gia Nghĩa</t>
  </si>
  <si>
    <t>Dự kiến T7/2024</t>
  </si>
  <si>
    <t>Dự án ổn định dân di cư tự do Đăk Wer, Đắk R'lấp</t>
  </si>
  <si>
    <t>UBND huyện Đắk R'lấp</t>
  </si>
  <si>
    <t>Dự kiến T7/2025</t>
  </si>
  <si>
    <t>Các dự án mở mới</t>
  </si>
  <si>
    <t>Dự án trọng điểm ổn định DCTD xã Quảng Phú, huyện Krông Nô</t>
  </si>
  <si>
    <t>Ban QLDA ĐTXD các CT nông nghiệp và PTNT</t>
  </si>
  <si>
    <t>Chủ đầu tư đang trình thẩm định, phê duyệt dự án</t>
  </si>
  <si>
    <t>Dự kiến T7/2027</t>
  </si>
  <si>
    <t>Dự án  ổn định dân di cư tự do xã Đắk N'Dót huyện Đắk Mil</t>
  </si>
  <si>
    <t>đã được thẩm định, trình phê duyệt</t>
  </si>
  <si>
    <t>Dự kiến T7/2028</t>
  </si>
  <si>
    <t>Dự án Quy hoạch ổn định dân DCTD tại 3 thôn Tân Lập, Bắc Sơn, Tân Định xã Đắk Gằn, huyện Đắk Mil</t>
  </si>
  <si>
    <t>UBND huyện Đắk Mil</t>
  </si>
  <si>
    <t>Dự kiến T7/2029</t>
  </si>
  <si>
    <t>Kè bảo vệ dân cư và vùng trọng điểm sản xuất lương thực dọc sông Krông Nô</t>
  </si>
  <si>
    <t>Dự kiến T7/2030</t>
  </si>
  <si>
    <t>C</t>
  </si>
  <si>
    <t>NGUỒN VỐN ODA</t>
  </si>
  <si>
    <t>Chờ TƯ điều chỉnh KH trung hạn nguồn ODA</t>
  </si>
  <si>
    <t>Chương trình mở rộng quy mô vệ sinh và nước sạch nông thôn dựa trên kết quả vay vốn Ngân hàng Thế giới</t>
  </si>
  <si>
    <t>Tiếp tục rà soát giao vốn</t>
  </si>
  <si>
    <t>Đã giao đợt 1: 43,114 triệu đồng</t>
  </si>
  <si>
    <t>Sửa chữa và nâng cao an toàn đập (WB8) tỉnh Đắk Nông.</t>
  </si>
  <si>
    <t>Ban quản lý tiểu dự án sửa chữa và nâng cao an toàn đập (WB8)</t>
  </si>
  <si>
    <t>Đã đủ nhu cầu so với trung hạn. Giao KH nhưng TƯ không nhận nợ</t>
  </si>
  <si>
    <t>Điều chuyển trong T7</t>
  </si>
  <si>
    <t>Dự án nâng cao hiệu quả sử dụng nước cho các tỉnh bị ảnh hưởng bởi hạn hán, vay vốn ADB tỉnh Đắk Nông</t>
  </si>
  <si>
    <t>Ban QLDA ĐTXD các công trình nông nghiệp và PTNT</t>
  </si>
  <si>
    <t>Đã kiến nghị TƯ bổ sung kế hoạch trung hạn nhưng đến nay vẫn chưa có ý kiến phản hồi</t>
  </si>
  <si>
    <t>Chờ TƯ bổ sung kế hoạch trung hạn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</si>
</sst>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0.000"/>
    <numFmt numFmtId="168" formatCode="#,##0;[Red]#,##0"/>
  </numFmts>
  <fonts count="28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indexed="8"/>
      <name val="Calibri"/>
      <family val="2"/>
      <charset val="163"/>
    </font>
    <font>
      <b/>
      <sz val="11"/>
      <color theme="1"/>
      <name val="Times New Roman"/>
      <family val="1"/>
      <charset val="163"/>
    </font>
    <font>
      <i/>
      <sz val="11"/>
      <color theme="1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2"/>
      <color theme="1"/>
      <name val="Times New Roman"/>
      <family val="1"/>
    </font>
    <font>
      <sz val="10"/>
      <color theme="1"/>
      <name val="Times New Roman"/>
      <family val="1"/>
      <charset val="163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i/>
      <sz val="16"/>
      <color theme="1"/>
      <name val="Times New Roman"/>
      <family val="1"/>
    </font>
    <font>
      <sz val="11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  <charset val="163"/>
    </font>
    <font>
      <sz val="12"/>
      <color theme="1"/>
      <name val="Times New Roman"/>
      <family val="1"/>
      <charset val="163"/>
    </font>
    <font>
      <b/>
      <i/>
      <sz val="12"/>
      <color theme="1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  <charset val="163"/>
    </font>
    <font>
      <i/>
      <sz val="12"/>
      <color theme="1"/>
      <name val="Times New Roman"/>
      <family val="1"/>
      <charset val="163"/>
    </font>
    <font>
      <sz val="12"/>
      <color rgb="FFFF0000"/>
      <name val="Times New Roman"/>
      <family val="1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16" fillId="0" borderId="0"/>
    <xf numFmtId="164" fontId="16" fillId="0" borderId="0" applyFont="0" applyFill="0" applyBorder="0" applyAlignment="0" applyProtection="0"/>
    <xf numFmtId="0" fontId="24" fillId="0" borderId="0"/>
    <xf numFmtId="164" fontId="27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9" fontId="2" fillId="0" borderId="0" xfId="2" applyFont="1" applyAlignment="1">
      <alignment vertical="center" wrapText="1"/>
    </xf>
    <xf numFmtId="166" fontId="4" fillId="0" borderId="1" xfId="2" applyNumberFormat="1" applyFont="1" applyBorder="1" applyAlignment="1">
      <alignment horizontal="center" vertical="center" wrapText="1"/>
    </xf>
    <xf numFmtId="166" fontId="2" fillId="0" borderId="1" xfId="2" applyNumberFormat="1" applyFont="1" applyBorder="1" applyAlignment="1">
      <alignment horizontal="center" vertical="center" wrapText="1"/>
    </xf>
    <xf numFmtId="165" fontId="4" fillId="0" borderId="0" xfId="0" applyNumberFormat="1" applyFont="1" applyAlignment="1">
      <alignment vertical="center" wrapText="1"/>
    </xf>
    <xf numFmtId="9" fontId="2" fillId="0" borderId="1" xfId="2" applyFont="1" applyBorder="1" applyAlignment="1">
      <alignment horizontal="center" vertical="center" wrapText="1"/>
    </xf>
    <xf numFmtId="165" fontId="2" fillId="0" borderId="0" xfId="0" applyNumberFormat="1" applyFont="1" applyAlignment="1">
      <alignment vertical="center" wrapText="1"/>
    </xf>
    <xf numFmtId="9" fontId="4" fillId="0" borderId="1" xfId="2" applyFont="1" applyBorder="1" applyAlignment="1">
      <alignment horizontal="center" vertical="center" wrapText="1"/>
    </xf>
    <xf numFmtId="0" fontId="6" fillId="2" borderId="0" xfId="3" applyFont="1" applyFill="1" applyAlignment="1">
      <alignment vertical="center" wrapText="1" readingOrder="1"/>
    </xf>
    <xf numFmtId="0" fontId="7" fillId="2" borderId="0" xfId="3" applyFont="1" applyFill="1" applyAlignment="1">
      <alignment vertical="center" wrapText="1" readingOrder="1"/>
    </xf>
    <xf numFmtId="0" fontId="2" fillId="0" borderId="0" xfId="0" applyFont="1" applyAlignment="1">
      <alignment horizontal="right" vertical="center" wrapText="1"/>
    </xf>
    <xf numFmtId="164" fontId="2" fillId="0" borderId="0" xfId="1" applyFont="1" applyAlignment="1">
      <alignment vertical="center" wrapText="1"/>
    </xf>
    <xf numFmtId="9" fontId="4" fillId="0" borderId="1" xfId="2" applyNumberFormat="1" applyFont="1" applyBorder="1" applyAlignment="1">
      <alignment horizontal="center" vertical="center" wrapText="1"/>
    </xf>
    <xf numFmtId="9" fontId="2" fillId="0" borderId="1" xfId="2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6" fontId="10" fillId="0" borderId="1" xfId="2" applyNumberFormat="1" applyFont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4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3" fontId="17" fillId="0" borderId="1" xfId="4" applyNumberFormat="1" applyFont="1" applyFill="1" applyBorder="1" applyAlignment="1" applyProtection="1">
      <alignment horizontal="left" vertical="center" wrapText="1"/>
      <protection locked="0"/>
    </xf>
    <xf numFmtId="3" fontId="11" fillId="0" borderId="1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3" fontId="11" fillId="0" borderId="1" xfId="0" quotePrefix="1" applyNumberFormat="1" applyFont="1" applyFill="1" applyBorder="1" applyAlignment="1">
      <alignment horizontal="center" vertical="center" wrapText="1"/>
    </xf>
    <xf numFmtId="167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3" fontId="18" fillId="0" borderId="1" xfId="4" applyNumberFormat="1" applyFont="1" applyFill="1" applyBorder="1" applyAlignment="1" applyProtection="1">
      <alignment horizontal="left" vertical="center" wrapText="1"/>
      <protection locked="0"/>
    </xf>
    <xf numFmtId="165" fontId="17" fillId="0" borderId="1" xfId="1" applyNumberFormat="1" applyFont="1" applyFill="1" applyBorder="1" applyAlignment="1">
      <alignment vertical="center" wrapText="1"/>
    </xf>
    <xf numFmtId="165" fontId="17" fillId="0" borderId="1" xfId="5" applyNumberFormat="1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3" fontId="19" fillId="0" borderId="1" xfId="4" applyNumberFormat="1" applyFont="1" applyFill="1" applyBorder="1" applyAlignment="1" applyProtection="1">
      <alignment horizontal="left" vertical="center" wrapText="1"/>
      <protection locked="0"/>
    </xf>
    <xf numFmtId="3" fontId="19" fillId="0" borderId="1" xfId="0" applyNumberFormat="1" applyFont="1" applyFill="1" applyBorder="1" applyAlignment="1">
      <alignment vertical="center" wrapText="1"/>
    </xf>
    <xf numFmtId="3" fontId="20" fillId="0" borderId="1" xfId="0" applyNumberFormat="1" applyFont="1" applyFill="1" applyBorder="1" applyAlignment="1">
      <alignment horizontal="center" vertical="center" wrapText="1"/>
    </xf>
    <xf numFmtId="167" fontId="19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168" fontId="18" fillId="0" borderId="1" xfId="0" applyNumberFormat="1" applyFont="1" applyFill="1" applyBorder="1" applyAlignment="1">
      <alignment vertical="center" wrapText="1"/>
    </xf>
    <xf numFmtId="167" fontId="21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168" fontId="23" fillId="0" borderId="1" xfId="0" applyNumberFormat="1" applyFont="1" applyFill="1" applyBorder="1" applyAlignment="1">
      <alignment vertical="center" wrapText="1"/>
    </xf>
    <xf numFmtId="3" fontId="22" fillId="0" borderId="1" xfId="0" applyNumberFormat="1" applyFont="1" applyFill="1" applyBorder="1" applyAlignment="1">
      <alignment vertical="center" wrapText="1"/>
    </xf>
    <xf numFmtId="3" fontId="22" fillId="0" borderId="1" xfId="0" applyNumberFormat="1" applyFont="1" applyFill="1" applyBorder="1" applyAlignment="1">
      <alignment horizontal="center" vertical="center" wrapText="1"/>
    </xf>
    <xf numFmtId="167" fontId="22" fillId="0" borderId="1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168" fontId="24" fillId="0" borderId="1" xfId="0" applyNumberFormat="1" applyFont="1" applyFill="1" applyBorder="1" applyAlignment="1">
      <alignment vertical="center" wrapText="1"/>
    </xf>
    <xf numFmtId="3" fontId="21" fillId="0" borderId="1" xfId="0" applyNumberFormat="1" applyFont="1" applyFill="1" applyBorder="1" applyAlignment="1">
      <alignment vertical="center" wrapText="1"/>
    </xf>
    <xf numFmtId="167" fontId="25" fillId="0" borderId="1" xfId="0" applyNumberFormat="1" applyFont="1" applyFill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167" fontId="11" fillId="0" borderId="1" xfId="0" applyNumberFormat="1" applyFont="1" applyFill="1" applyBorder="1" applyAlignment="1">
      <alignment vertical="center" wrapText="1"/>
    </xf>
    <xf numFmtId="2" fontId="17" fillId="0" borderId="1" xfId="6" applyNumberFormat="1" applyFont="1" applyFill="1" applyBorder="1" applyAlignment="1">
      <alignment vertical="center" wrapText="1"/>
    </xf>
    <xf numFmtId="2" fontId="17" fillId="0" borderId="1" xfId="6" applyNumberFormat="1" applyFont="1" applyFill="1" applyBorder="1" applyAlignment="1">
      <alignment horizontal="center" vertical="center" wrapText="1"/>
    </xf>
    <xf numFmtId="2" fontId="23" fillId="0" borderId="1" xfId="6" applyNumberFormat="1" applyFont="1" applyFill="1" applyBorder="1" applyAlignment="1">
      <alignment vertical="center" wrapText="1"/>
    </xf>
    <xf numFmtId="2" fontId="23" fillId="0" borderId="1" xfId="6" applyNumberFormat="1" applyFont="1" applyFill="1" applyBorder="1" applyAlignment="1">
      <alignment horizontal="center" vertical="center" wrapText="1"/>
    </xf>
    <xf numFmtId="167" fontId="22" fillId="0" borderId="1" xfId="0" applyNumberFormat="1" applyFont="1" applyFill="1" applyBorder="1" applyAlignment="1">
      <alignment vertical="center" wrapText="1"/>
    </xf>
    <xf numFmtId="0" fontId="22" fillId="0" borderId="0" xfId="0" applyFont="1" applyFill="1" applyAlignment="1">
      <alignment vertical="center" wrapText="1"/>
    </xf>
    <xf numFmtId="165" fontId="26" fillId="0" borderId="1" xfId="0" applyNumberFormat="1" applyFont="1" applyFill="1" applyBorder="1" applyAlignment="1">
      <alignment horizontal="left" vertical="center" wrapText="1"/>
    </xf>
    <xf numFmtId="3" fontId="11" fillId="0" borderId="0" xfId="0" applyNumberFormat="1" applyFont="1" applyFill="1" applyAlignment="1">
      <alignment horizontal="center" vertical="center" wrapText="1"/>
    </xf>
    <xf numFmtId="168" fontId="26" fillId="0" borderId="1" xfId="0" applyNumberFormat="1" applyFont="1" applyFill="1" applyBorder="1" applyAlignment="1">
      <alignment horizontal="left" vertical="center" wrapText="1"/>
    </xf>
    <xf numFmtId="165" fontId="11" fillId="0" borderId="1" xfId="7" quotePrefix="1" applyNumberFormat="1" applyFont="1" applyFill="1" applyBorder="1" applyAlignment="1">
      <alignment horizontal="center" vertical="center" wrapText="1"/>
    </xf>
    <xf numFmtId="3" fontId="23" fillId="0" borderId="1" xfId="0" applyNumberFormat="1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9" fontId="2" fillId="0" borderId="1" xfId="2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2" borderId="0" xfId="3" applyFont="1" applyFill="1" applyAlignment="1">
      <alignment horizontal="center" vertical="center" wrapText="1" readingOrder="1"/>
    </xf>
    <xf numFmtId="0" fontId="7" fillId="2" borderId="0" xfId="3" applyFont="1" applyFill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8" fillId="2" borderId="0" xfId="3" applyFont="1" applyFill="1" applyAlignment="1">
      <alignment horizontal="center" vertical="center" wrapText="1" readingOrder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0" borderId="9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5" fillId="0" borderId="8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</cellXfs>
  <cellStyles count="8">
    <cellStyle name="Comma" xfId="1" builtinId="3"/>
    <cellStyle name="Comma 10" xfId="7"/>
    <cellStyle name="Comma 13" xfId="5"/>
    <cellStyle name="Normal" xfId="0" builtinId="0"/>
    <cellStyle name="Normal 10" xfId="4"/>
    <cellStyle name="Normal 4_GIAI NGAN 2016" xfId="3"/>
    <cellStyle name="Normal_Sheet1" xfId="6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6"/>
  <sheetViews>
    <sheetView workbookViewId="0">
      <selection activeCell="F15" sqref="F15"/>
    </sheetView>
  </sheetViews>
  <sheetFormatPr defaultColWidth="9.09765625" defaultRowHeight="13.2" x14ac:dyDescent="0.25"/>
  <cols>
    <col min="1" max="1" width="6.09765625" style="1" customWidth="1"/>
    <col min="2" max="2" width="24.3984375" style="1" customWidth="1"/>
    <col min="3" max="3" width="10.59765625" style="1" customWidth="1"/>
    <col min="4" max="4" width="10" style="1" bestFit="1" customWidth="1"/>
    <col min="5" max="5" width="10.296875" style="1" customWidth="1"/>
    <col min="6" max="11" width="9.09765625" style="1"/>
    <col min="12" max="12" width="9.09765625" style="13"/>
    <col min="13" max="16384" width="9.09765625" style="1"/>
  </cols>
  <sheetData>
    <row r="3" spans="1:13" ht="46.5" customHeight="1" x14ac:dyDescent="0.25">
      <c r="A3" s="80" t="s">
        <v>0</v>
      </c>
      <c r="B3" s="80" t="s">
        <v>1</v>
      </c>
      <c r="C3" s="80" t="s">
        <v>2</v>
      </c>
      <c r="D3" s="80"/>
      <c r="E3" s="80"/>
      <c r="F3" s="80"/>
      <c r="G3" s="80" t="s">
        <v>8</v>
      </c>
      <c r="H3" s="80"/>
      <c r="I3" s="80" t="s">
        <v>11</v>
      </c>
      <c r="J3" s="80"/>
      <c r="K3" s="80"/>
      <c r="L3" s="80"/>
      <c r="M3" s="80" t="s">
        <v>12</v>
      </c>
    </row>
    <row r="4" spans="1:13" x14ac:dyDescent="0.25">
      <c r="A4" s="80"/>
      <c r="B4" s="80"/>
      <c r="C4" s="80" t="s">
        <v>3</v>
      </c>
      <c r="D4" s="80" t="s">
        <v>4</v>
      </c>
      <c r="E4" s="80" t="s">
        <v>5</v>
      </c>
      <c r="F4" s="80"/>
      <c r="G4" s="80" t="s">
        <v>9</v>
      </c>
      <c r="H4" s="80" t="s">
        <v>10</v>
      </c>
      <c r="I4" s="80" t="s">
        <v>24</v>
      </c>
      <c r="J4" s="82" t="s">
        <v>5</v>
      </c>
      <c r="K4" s="82" t="s">
        <v>4</v>
      </c>
      <c r="L4" s="81" t="s">
        <v>10</v>
      </c>
      <c r="M4" s="80"/>
    </row>
    <row r="5" spans="1:13" ht="97.5" customHeight="1" x14ac:dyDescent="0.25">
      <c r="A5" s="80"/>
      <c r="B5" s="80"/>
      <c r="C5" s="80"/>
      <c r="D5" s="80"/>
      <c r="E5" s="2" t="s">
        <v>6</v>
      </c>
      <c r="F5" s="2" t="s">
        <v>7</v>
      </c>
      <c r="G5" s="80"/>
      <c r="H5" s="80"/>
      <c r="I5" s="80"/>
      <c r="J5" s="83"/>
      <c r="K5" s="83"/>
      <c r="L5" s="81"/>
      <c r="M5" s="80"/>
    </row>
    <row r="6" spans="1:13" s="8" customFormat="1" ht="18" customHeight="1" x14ac:dyDescent="0.2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</row>
    <row r="7" spans="1:13" s="12" customFormat="1" x14ac:dyDescent="0.25">
      <c r="A7" s="9"/>
      <c r="B7" s="10" t="s">
        <v>13</v>
      </c>
      <c r="C7" s="11">
        <f>+D7+E7+F7</f>
        <v>2396591.978691</v>
      </c>
      <c r="D7" s="11">
        <f>+D8+D9+D10+D13+D16</f>
        <v>298038.97869099997</v>
      </c>
      <c r="E7" s="11">
        <f t="shared" ref="E7" si="0">+E8+E9+E10+E13+E16</f>
        <v>1812845</v>
      </c>
      <c r="F7" s="11">
        <f>+F8+F9+F10+F13+F16</f>
        <v>285708</v>
      </c>
      <c r="G7" s="11">
        <f t="shared" ref="G7:K7" si="1">+G8+G9+G10+G13+G16</f>
        <v>0</v>
      </c>
      <c r="H7" s="11">
        <f t="shared" si="1"/>
        <v>0</v>
      </c>
      <c r="I7" s="11">
        <f t="shared" si="1"/>
        <v>673329.19099999999</v>
      </c>
      <c r="J7" s="11">
        <f t="shared" si="1"/>
        <v>508724.09100000001</v>
      </c>
      <c r="K7" s="11">
        <f t="shared" si="1"/>
        <v>164605.10000000003</v>
      </c>
      <c r="L7" s="14">
        <f>+I7/C7</f>
        <v>0.28095278503258914</v>
      </c>
      <c r="M7" s="11">
        <f t="shared" ref="M7" si="2">SUM(M8:M16)</f>
        <v>0</v>
      </c>
    </row>
    <row r="8" spans="1:13" ht="26.4" x14ac:dyDescent="0.25">
      <c r="A8" s="2">
        <v>1</v>
      </c>
      <c r="B8" s="3" t="s">
        <v>14</v>
      </c>
      <c r="C8" s="4">
        <f t="shared" ref="C8:C15" si="3">+D8+E8+F8</f>
        <v>878396.52484800003</v>
      </c>
      <c r="D8" s="4">
        <v>50198.524848000001</v>
      </c>
      <c r="E8" s="4">
        <v>785481</v>
      </c>
      <c r="F8" s="4">
        <v>42717</v>
      </c>
      <c r="G8" s="4"/>
      <c r="H8" s="4"/>
      <c r="I8" s="4">
        <f>+J8+K8</f>
        <v>324094</v>
      </c>
      <c r="J8" s="4">
        <v>286770.7</v>
      </c>
      <c r="K8" s="4">
        <v>37323.300000000003</v>
      </c>
      <c r="L8" s="15">
        <f>+I8/C8</f>
        <v>0.3689609314609732</v>
      </c>
      <c r="M8" s="4"/>
    </row>
    <row r="9" spans="1:13" ht="26.4" x14ac:dyDescent="0.25">
      <c r="A9" s="2">
        <v>2</v>
      </c>
      <c r="B9" s="3" t="s">
        <v>15</v>
      </c>
      <c r="C9" s="4">
        <f t="shared" si="3"/>
        <v>626080.63901799999</v>
      </c>
      <c r="D9" s="4">
        <v>57753.639018000002</v>
      </c>
      <c r="E9" s="4">
        <v>405327</v>
      </c>
      <c r="F9" s="4">
        <v>163000</v>
      </c>
      <c r="G9" s="4"/>
      <c r="H9" s="4"/>
      <c r="I9" s="4">
        <f t="shared" ref="I9:I16" si="4">+J9+K9</f>
        <v>192398.9</v>
      </c>
      <c r="J9" s="4">
        <v>153284.5</v>
      </c>
      <c r="K9" s="4">
        <v>39114.400000000001</v>
      </c>
      <c r="L9" s="15">
        <f>+I9/C9</f>
        <v>0.30730689947827705</v>
      </c>
      <c r="M9" s="4"/>
    </row>
    <row r="10" spans="1:13" x14ac:dyDescent="0.25">
      <c r="A10" s="2">
        <v>3</v>
      </c>
      <c r="B10" s="3" t="s">
        <v>16</v>
      </c>
      <c r="C10" s="4">
        <f t="shared" si="3"/>
        <v>325791.11372100003</v>
      </c>
      <c r="D10" s="4">
        <f>SUM(D11:D12)</f>
        <v>47933.113721000002</v>
      </c>
      <c r="E10" s="4">
        <f t="shared" ref="E10:F10" si="5">SUM(E11:E12)</f>
        <v>277858</v>
      </c>
      <c r="F10" s="4">
        <f t="shared" si="5"/>
        <v>0</v>
      </c>
      <c r="G10" s="4"/>
      <c r="H10" s="4"/>
      <c r="I10" s="4">
        <f>+I11+I12</f>
        <v>72988.899999999994</v>
      </c>
      <c r="J10" s="4">
        <f t="shared" ref="J10:K10" si="6">+J11+J12</f>
        <v>29382.3</v>
      </c>
      <c r="K10" s="4">
        <f t="shared" si="6"/>
        <v>43606.6</v>
      </c>
      <c r="L10" s="15">
        <f>+I10/C10</f>
        <v>0.22403588350327444</v>
      </c>
      <c r="M10" s="4"/>
    </row>
    <row r="11" spans="1:13" s="8" customFormat="1" ht="26.4" x14ac:dyDescent="0.25">
      <c r="A11" s="5" t="s">
        <v>17</v>
      </c>
      <c r="B11" s="6" t="s">
        <v>18</v>
      </c>
      <c r="C11" s="7">
        <f t="shared" si="3"/>
        <v>181584.167652</v>
      </c>
      <c r="D11" s="7">
        <v>3904.1676520000001</v>
      </c>
      <c r="E11" s="7">
        <v>177680</v>
      </c>
      <c r="F11" s="7"/>
      <c r="G11" s="7"/>
      <c r="H11" s="7"/>
      <c r="I11" s="7">
        <f t="shared" si="4"/>
        <v>14171.5</v>
      </c>
      <c r="J11" s="7">
        <v>13535.9</v>
      </c>
      <c r="K11" s="7">
        <v>635.6</v>
      </c>
      <c r="L11" s="15">
        <f t="shared" ref="L11:L15" si="7">+I11/C11</f>
        <v>7.8043698320435104E-2</v>
      </c>
      <c r="M11" s="7"/>
    </row>
    <row r="12" spans="1:13" s="8" customFormat="1" ht="26.4" x14ac:dyDescent="0.25">
      <c r="A12" s="5" t="s">
        <v>17</v>
      </c>
      <c r="B12" s="6" t="s">
        <v>19</v>
      </c>
      <c r="C12" s="7">
        <f t="shared" si="3"/>
        <v>144206.946069</v>
      </c>
      <c r="D12" s="7">
        <v>44028.946068999998</v>
      </c>
      <c r="E12" s="7">
        <v>100178</v>
      </c>
      <c r="F12" s="7"/>
      <c r="G12" s="7"/>
      <c r="H12" s="7"/>
      <c r="I12" s="7">
        <f t="shared" si="4"/>
        <v>58817.4</v>
      </c>
      <c r="J12" s="7">
        <v>15846.4</v>
      </c>
      <c r="K12" s="7">
        <v>42971</v>
      </c>
      <c r="L12" s="15">
        <f t="shared" si="7"/>
        <v>0.40786800915856791</v>
      </c>
      <c r="M12" s="7"/>
    </row>
    <row r="13" spans="1:13" x14ac:dyDescent="0.25">
      <c r="A13" s="2">
        <v>4</v>
      </c>
      <c r="B13" s="3" t="s">
        <v>20</v>
      </c>
      <c r="C13" s="4">
        <f t="shared" si="3"/>
        <v>399053.70110399998</v>
      </c>
      <c r="D13" s="4">
        <f>SUM(D14:D15)</f>
        <v>142153.70110399998</v>
      </c>
      <c r="E13" s="4">
        <f t="shared" ref="E13:F13" si="8">SUM(E14:E15)</f>
        <v>176909</v>
      </c>
      <c r="F13" s="4">
        <f t="shared" si="8"/>
        <v>79991</v>
      </c>
      <c r="G13" s="4"/>
      <c r="H13" s="4"/>
      <c r="I13" s="4">
        <f>+I14+I15</f>
        <v>67800.7</v>
      </c>
      <c r="J13" s="4">
        <f t="shared" ref="J13:K13" si="9">+J14+J15</f>
        <v>23239.9</v>
      </c>
      <c r="K13" s="4">
        <f t="shared" si="9"/>
        <v>44560.800000000003</v>
      </c>
      <c r="L13" s="15">
        <f t="shared" si="7"/>
        <v>0.16990369920746584</v>
      </c>
      <c r="M13" s="4"/>
    </row>
    <row r="14" spans="1:13" s="8" customFormat="1" ht="26.4" x14ac:dyDescent="0.25">
      <c r="A14" s="5" t="s">
        <v>17</v>
      </c>
      <c r="B14" s="6" t="s">
        <v>21</v>
      </c>
      <c r="C14" s="7">
        <f t="shared" si="3"/>
        <v>129825.378</v>
      </c>
      <c r="D14" s="7">
        <v>61248.377999999997</v>
      </c>
      <c r="E14" s="7">
        <v>68577</v>
      </c>
      <c r="F14" s="7"/>
      <c r="G14" s="7"/>
      <c r="H14" s="7"/>
      <c r="I14" s="7">
        <f t="shared" si="4"/>
        <v>21327.200000000001</v>
      </c>
      <c r="J14" s="7">
        <v>5334.6</v>
      </c>
      <c r="K14" s="7">
        <v>15992.6</v>
      </c>
      <c r="L14" s="15">
        <f t="shared" si="7"/>
        <v>0.16427604778474053</v>
      </c>
      <c r="M14" s="7"/>
    </row>
    <row r="15" spans="1:13" s="8" customFormat="1" ht="26.4" x14ac:dyDescent="0.25">
      <c r="A15" s="5" t="s">
        <v>17</v>
      </c>
      <c r="B15" s="6" t="s">
        <v>22</v>
      </c>
      <c r="C15" s="7">
        <f t="shared" si="3"/>
        <v>269228.32310400001</v>
      </c>
      <c r="D15" s="7">
        <v>80905.323103999996</v>
      </c>
      <c r="E15" s="7">
        <v>108332</v>
      </c>
      <c r="F15" s="7">
        <v>79991</v>
      </c>
      <c r="G15" s="7"/>
      <c r="H15" s="7"/>
      <c r="I15" s="7">
        <f t="shared" si="4"/>
        <v>46473.5</v>
      </c>
      <c r="J15" s="7">
        <v>17905.3</v>
      </c>
      <c r="K15" s="7">
        <v>28568.2</v>
      </c>
      <c r="L15" s="15">
        <f t="shared" si="7"/>
        <v>0.17261742547810538</v>
      </c>
      <c r="M15" s="7"/>
    </row>
    <row r="16" spans="1:13" x14ac:dyDescent="0.25">
      <c r="A16" s="2">
        <v>5</v>
      </c>
      <c r="B16" s="3" t="s">
        <v>23</v>
      </c>
      <c r="C16" s="4">
        <f>+D16+E16+F16</f>
        <v>167270</v>
      </c>
      <c r="D16" s="4"/>
      <c r="E16" s="4">
        <v>167270</v>
      </c>
      <c r="F16" s="4"/>
      <c r="G16" s="4"/>
      <c r="H16" s="4"/>
      <c r="I16" s="4">
        <f t="shared" si="4"/>
        <v>16046.691000000001</v>
      </c>
      <c r="J16" s="4">
        <v>16046.691000000001</v>
      </c>
      <c r="K16" s="4"/>
      <c r="L16" s="15">
        <f>+I16/C16</f>
        <v>9.5932869014168712E-2</v>
      </c>
      <c r="M16" s="4"/>
    </row>
  </sheetData>
  <mergeCells count="15">
    <mergeCell ref="G3:H3"/>
    <mergeCell ref="I3:L3"/>
    <mergeCell ref="M3:M5"/>
    <mergeCell ref="B3:B5"/>
    <mergeCell ref="A3:A5"/>
    <mergeCell ref="C4:C5"/>
    <mergeCell ref="D4:D5"/>
    <mergeCell ref="E4:F4"/>
    <mergeCell ref="C3:F3"/>
    <mergeCell ref="L4:L5"/>
    <mergeCell ref="I4:I5"/>
    <mergeCell ref="H4:H5"/>
    <mergeCell ref="G4:G5"/>
    <mergeCell ref="J4:J5"/>
    <mergeCell ref="K4:K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topLeftCell="A4" workbookViewId="0">
      <selection activeCell="C17" sqref="C17"/>
    </sheetView>
  </sheetViews>
  <sheetFormatPr defaultColWidth="9.09765625" defaultRowHeight="13.2" x14ac:dyDescent="0.25"/>
  <cols>
    <col min="1" max="1" width="6.09765625" style="1" customWidth="1"/>
    <col min="2" max="2" width="24.3984375" style="1" customWidth="1"/>
    <col min="3" max="3" width="10.59765625" style="1" customWidth="1"/>
    <col min="4" max="4" width="10" style="1" bestFit="1" customWidth="1"/>
    <col min="5" max="5" width="10" style="1" customWidth="1"/>
    <col min="6" max="6" width="10.296875" style="1" customWidth="1"/>
    <col min="7" max="8" width="9.09765625" style="1"/>
    <col min="9" max="10" width="9.09765625" style="1" customWidth="1"/>
    <col min="11" max="11" width="10.59765625" style="1" customWidth="1"/>
    <col min="12" max="12" width="11.296875" style="1" customWidth="1"/>
    <col min="13" max="13" width="11" style="1" customWidth="1"/>
    <col min="14" max="14" width="10" style="1" customWidth="1"/>
    <col min="15" max="15" width="9.09765625" style="1"/>
    <col min="16" max="16" width="9.69921875" style="1" bestFit="1" customWidth="1"/>
    <col min="17" max="16384" width="9.09765625" style="1"/>
  </cols>
  <sheetData>
    <row r="1" spans="1:25" ht="36.75" customHeight="1" x14ac:dyDescent="0.25">
      <c r="A1" s="84" t="s">
        <v>33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25" ht="13.5" customHeight="1" x14ac:dyDescent="0.25">
      <c r="A2" s="85" t="s">
        <v>34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4" spans="1:25" ht="46.5" customHeight="1" x14ac:dyDescent="0.25">
      <c r="A4" s="86" t="s">
        <v>0</v>
      </c>
      <c r="B4" s="86" t="s">
        <v>1</v>
      </c>
      <c r="C4" s="86" t="s">
        <v>2</v>
      </c>
      <c r="D4" s="86"/>
      <c r="E4" s="86"/>
      <c r="F4" s="86"/>
      <c r="G4" s="86"/>
      <c r="H4" s="88" t="s">
        <v>26</v>
      </c>
      <c r="I4" s="89"/>
      <c r="J4" s="90"/>
      <c r="K4" s="88" t="s">
        <v>27</v>
      </c>
      <c r="L4" s="89"/>
      <c r="M4" s="90"/>
      <c r="N4" s="86" t="s">
        <v>12</v>
      </c>
    </row>
    <row r="5" spans="1:25" ht="12.75" customHeight="1" x14ac:dyDescent="0.25">
      <c r="A5" s="86"/>
      <c r="B5" s="86"/>
      <c r="C5" s="86" t="s">
        <v>3</v>
      </c>
      <c r="D5" s="86" t="s">
        <v>4</v>
      </c>
      <c r="E5" s="88" t="s">
        <v>5</v>
      </c>
      <c r="F5" s="89"/>
      <c r="G5" s="90"/>
      <c r="H5" s="86" t="s">
        <v>24</v>
      </c>
      <c r="I5" s="91" t="s">
        <v>5</v>
      </c>
      <c r="J5" s="91" t="s">
        <v>4</v>
      </c>
      <c r="K5" s="91" t="s">
        <v>25</v>
      </c>
      <c r="L5" s="91" t="s">
        <v>28</v>
      </c>
      <c r="M5" s="91" t="s">
        <v>4</v>
      </c>
      <c r="N5" s="86"/>
    </row>
    <row r="6" spans="1:25" ht="97.5" customHeight="1" x14ac:dyDescent="0.25">
      <c r="A6" s="86"/>
      <c r="B6" s="86"/>
      <c r="C6" s="86"/>
      <c r="D6" s="86"/>
      <c r="E6" s="9" t="s">
        <v>25</v>
      </c>
      <c r="F6" s="9" t="s">
        <v>6</v>
      </c>
      <c r="G6" s="9" t="s">
        <v>7</v>
      </c>
      <c r="H6" s="86"/>
      <c r="I6" s="92"/>
      <c r="J6" s="92"/>
      <c r="K6" s="92"/>
      <c r="L6" s="92"/>
      <c r="M6" s="92"/>
      <c r="N6" s="86"/>
    </row>
    <row r="7" spans="1:25" s="8" customFormat="1" ht="18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 t="s">
        <v>32</v>
      </c>
      <c r="L7" s="5" t="s">
        <v>31</v>
      </c>
      <c r="M7" s="5" t="s">
        <v>30</v>
      </c>
      <c r="N7" s="5" t="s">
        <v>29</v>
      </c>
    </row>
    <row r="8" spans="1:25" s="12" customFormat="1" ht="15.75" customHeight="1" x14ac:dyDescent="0.25">
      <c r="A8" s="9"/>
      <c r="B8" s="10" t="s">
        <v>13</v>
      </c>
      <c r="C8" s="11">
        <f>+D8+F8+G8</f>
        <v>2375886.8148250002</v>
      </c>
      <c r="D8" s="11">
        <f>+D9+D10+D11+D14+D17</f>
        <v>302833.81482500001</v>
      </c>
      <c r="E8" s="11">
        <f>+E9+E10+E11+E14+E17</f>
        <v>2073053</v>
      </c>
      <c r="F8" s="11">
        <f t="shared" ref="F8:G8" si="0">+F9+F10+F11+F14+F17</f>
        <v>1988157</v>
      </c>
      <c r="G8" s="11">
        <f t="shared" si="0"/>
        <v>84896</v>
      </c>
      <c r="H8" s="11">
        <f>+H9+H10+H11+H14+H17</f>
        <v>805276.09999999986</v>
      </c>
      <c r="I8" s="11">
        <f>+I9+I10+I11+I14+I17</f>
        <v>640671</v>
      </c>
      <c r="J8" s="11">
        <f>+J9+J10+J11+J14+J17</f>
        <v>164605.10000000003</v>
      </c>
      <c r="K8" s="14">
        <f t="shared" ref="K8" si="1">+H8/C8</f>
        <v>0.33893706340523372</v>
      </c>
      <c r="L8" s="19">
        <f t="shared" ref="L8:L16" si="2">+I8/E8</f>
        <v>0.30904709141541487</v>
      </c>
      <c r="M8" s="19">
        <f>+J8/D8</f>
        <v>0.54354927337002035</v>
      </c>
      <c r="N8" s="11">
        <f>+N9+N10+N11+N14+N17</f>
        <v>1570610.7148249999</v>
      </c>
      <c r="P8" s="16">
        <f>+N8+H8</f>
        <v>2375886.8148249998</v>
      </c>
    </row>
    <row r="9" spans="1:25" ht="26.4" x14ac:dyDescent="0.25">
      <c r="A9" s="2">
        <v>1</v>
      </c>
      <c r="B9" s="3" t="s">
        <v>14</v>
      </c>
      <c r="C9" s="4">
        <f t="shared" ref="C9:C15" si="3">+D9+F9+G9</f>
        <v>962776</v>
      </c>
      <c r="D9" s="4">
        <v>47078</v>
      </c>
      <c r="E9" s="4">
        <f>+F9+G9</f>
        <v>915698</v>
      </c>
      <c r="F9" s="4">
        <f>915698-38019</f>
        <v>877679</v>
      </c>
      <c r="G9" s="4">
        <f>42717-4698</f>
        <v>38019</v>
      </c>
      <c r="H9" s="4">
        <f>+I9+J9</f>
        <v>363338.3</v>
      </c>
      <c r="I9" s="4">
        <v>326015</v>
      </c>
      <c r="J9" s="4">
        <v>37323.300000000003</v>
      </c>
      <c r="K9" s="15">
        <f t="shared" ref="K9:K17" si="4">+H9/C9</f>
        <v>0.3773861209668708</v>
      </c>
      <c r="L9" s="17">
        <f>+I9/E9</f>
        <v>0.35602895277700725</v>
      </c>
      <c r="M9" s="17">
        <f>+J9/D9</f>
        <v>0.79279706019796936</v>
      </c>
      <c r="N9" s="4">
        <f t="shared" ref="N9:N17" si="5">+C9-H9</f>
        <v>599437.69999999995</v>
      </c>
    </row>
    <row r="10" spans="1:25" ht="26.4" x14ac:dyDescent="0.25">
      <c r="A10" s="2">
        <v>2</v>
      </c>
      <c r="B10" s="3" t="s">
        <v>15</v>
      </c>
      <c r="C10" s="4">
        <f t="shared" si="3"/>
        <v>520996</v>
      </c>
      <c r="D10" s="4">
        <v>65669</v>
      </c>
      <c r="E10" s="4">
        <f>+F10+G10</f>
        <v>455327</v>
      </c>
      <c r="F10" s="4">
        <f>455327-10000</f>
        <v>445327</v>
      </c>
      <c r="G10" s="4">
        <v>10000</v>
      </c>
      <c r="H10" s="4">
        <f t="shared" ref="H10:H16" si="6">+I10+J10</f>
        <v>219255.4</v>
      </c>
      <c r="I10" s="4">
        <v>180141</v>
      </c>
      <c r="J10" s="4">
        <v>39114.400000000001</v>
      </c>
      <c r="K10" s="15">
        <f t="shared" si="4"/>
        <v>0.42083893158488739</v>
      </c>
      <c r="L10" s="17">
        <f t="shared" si="2"/>
        <v>0.39562995385733768</v>
      </c>
      <c r="M10" s="17">
        <f t="shared" ref="M10:M16" si="7">+J10/D10</f>
        <v>0.59562959691787609</v>
      </c>
      <c r="N10" s="4">
        <f t="shared" si="5"/>
        <v>301740.59999999998</v>
      </c>
    </row>
    <row r="11" spans="1:25" x14ac:dyDescent="0.25">
      <c r="A11" s="2">
        <v>3</v>
      </c>
      <c r="B11" s="3" t="s">
        <v>16</v>
      </c>
      <c r="C11" s="4">
        <f t="shared" si="3"/>
        <v>325791.11372100003</v>
      </c>
      <c r="D11" s="4">
        <f>SUM(D12:D13)</f>
        <v>47933.113721000002</v>
      </c>
      <c r="E11" s="4">
        <f t="shared" ref="E11:E17" si="8">+F11+G11</f>
        <v>277858</v>
      </c>
      <c r="F11" s="4">
        <f t="shared" ref="F11:G11" si="9">SUM(F12:F13)</f>
        <v>277858</v>
      </c>
      <c r="G11" s="4">
        <f t="shared" si="9"/>
        <v>0</v>
      </c>
      <c r="H11" s="4">
        <f>+H12+H13</f>
        <v>107791.6</v>
      </c>
      <c r="I11" s="4">
        <f t="shared" ref="I11:J11" si="10">+I12+I13</f>
        <v>64185</v>
      </c>
      <c r="J11" s="4">
        <f t="shared" si="10"/>
        <v>43606.6</v>
      </c>
      <c r="K11" s="15">
        <f t="shared" si="4"/>
        <v>0.33086108079764948</v>
      </c>
      <c r="L11" s="17">
        <f t="shared" si="2"/>
        <v>0.2309992874057972</v>
      </c>
      <c r="M11" s="17">
        <f t="shared" si="7"/>
        <v>0.90973852134491084</v>
      </c>
      <c r="N11" s="4">
        <f t="shared" si="5"/>
        <v>217999.51372100002</v>
      </c>
    </row>
    <row r="12" spans="1:25" s="8" customFormat="1" ht="26.4" x14ac:dyDescent="0.25">
      <c r="A12" s="5" t="s">
        <v>17</v>
      </c>
      <c r="B12" s="6" t="s">
        <v>18</v>
      </c>
      <c r="C12" s="7">
        <f t="shared" si="3"/>
        <v>181584.167652</v>
      </c>
      <c r="D12" s="7">
        <v>3904.1676520000001</v>
      </c>
      <c r="E12" s="4">
        <f t="shared" si="8"/>
        <v>177680</v>
      </c>
      <c r="F12" s="7">
        <v>177680</v>
      </c>
      <c r="G12" s="7"/>
      <c r="H12" s="7">
        <f t="shared" si="6"/>
        <v>48278.6</v>
      </c>
      <c r="I12" s="7">
        <v>47643</v>
      </c>
      <c r="J12" s="7">
        <v>635.6</v>
      </c>
      <c r="K12" s="15">
        <f t="shared" si="4"/>
        <v>0.26587450119838818</v>
      </c>
      <c r="L12" s="17">
        <f t="shared" si="2"/>
        <v>0.26813935164340386</v>
      </c>
      <c r="M12" s="17">
        <f t="shared" si="7"/>
        <v>0.16280038580679271</v>
      </c>
      <c r="N12" s="4">
        <f t="shared" si="5"/>
        <v>133305.567652</v>
      </c>
    </row>
    <row r="13" spans="1:25" s="8" customFormat="1" ht="26.4" x14ac:dyDescent="0.25">
      <c r="A13" s="5" t="s">
        <v>17</v>
      </c>
      <c r="B13" s="6" t="s">
        <v>19</v>
      </c>
      <c r="C13" s="7">
        <f t="shared" si="3"/>
        <v>144206.946069</v>
      </c>
      <c r="D13" s="7">
        <v>44028.946068999998</v>
      </c>
      <c r="E13" s="4">
        <f t="shared" si="8"/>
        <v>100178</v>
      </c>
      <c r="F13" s="7">
        <v>100178</v>
      </c>
      <c r="G13" s="7"/>
      <c r="H13" s="7">
        <f t="shared" si="6"/>
        <v>59513</v>
      </c>
      <c r="I13" s="7">
        <v>16542</v>
      </c>
      <c r="J13" s="7">
        <v>42971</v>
      </c>
      <c r="K13" s="15">
        <f t="shared" si="4"/>
        <v>0.41269163256202845</v>
      </c>
      <c r="L13" s="17">
        <f t="shared" si="2"/>
        <v>0.16512607558545789</v>
      </c>
      <c r="M13" s="17">
        <f t="shared" si="7"/>
        <v>0.97597157862143602</v>
      </c>
      <c r="N13" s="4">
        <f t="shared" si="5"/>
        <v>84693.946068999998</v>
      </c>
    </row>
    <row r="14" spans="1:25" x14ac:dyDescent="0.25">
      <c r="A14" s="2">
        <v>4</v>
      </c>
      <c r="B14" s="3" t="s">
        <v>20</v>
      </c>
      <c r="C14" s="4">
        <f t="shared" si="3"/>
        <v>399053.70110399998</v>
      </c>
      <c r="D14" s="4">
        <f>SUM(D15:D16)</f>
        <v>142153.70110399998</v>
      </c>
      <c r="E14" s="4">
        <f t="shared" si="8"/>
        <v>256900</v>
      </c>
      <c r="F14" s="4">
        <f t="shared" ref="F14:G14" si="11">SUM(F15:F16)</f>
        <v>220023</v>
      </c>
      <c r="G14" s="4">
        <f t="shared" si="11"/>
        <v>36877</v>
      </c>
      <c r="H14" s="4">
        <f>+H15+H16</f>
        <v>84020.799999999988</v>
      </c>
      <c r="I14" s="4">
        <f t="shared" ref="I14:J14" si="12">+I15+I16</f>
        <v>39460</v>
      </c>
      <c r="J14" s="4">
        <f t="shared" si="12"/>
        <v>44560.800000000003</v>
      </c>
      <c r="K14" s="15">
        <f t="shared" si="4"/>
        <v>0.21055010833768156</v>
      </c>
      <c r="L14" s="17">
        <f t="shared" si="2"/>
        <v>0.15360062281043207</v>
      </c>
      <c r="M14" s="17">
        <f t="shared" si="7"/>
        <v>0.31346915102406808</v>
      </c>
      <c r="N14" s="4">
        <f t="shared" si="5"/>
        <v>315032.90110399999</v>
      </c>
    </row>
    <row r="15" spans="1:25" s="8" customFormat="1" ht="26.4" x14ac:dyDescent="0.25">
      <c r="A15" s="5" t="s">
        <v>17</v>
      </c>
      <c r="B15" s="6" t="s">
        <v>21</v>
      </c>
      <c r="C15" s="7">
        <f t="shared" si="3"/>
        <v>129825.378</v>
      </c>
      <c r="D15" s="7">
        <v>61248.377999999997</v>
      </c>
      <c r="E15" s="4">
        <f t="shared" si="8"/>
        <v>68577</v>
      </c>
      <c r="F15" s="7">
        <v>68577</v>
      </c>
      <c r="G15" s="7"/>
      <c r="H15" s="7">
        <f t="shared" si="6"/>
        <v>26192.6</v>
      </c>
      <c r="I15" s="7">
        <v>10200</v>
      </c>
      <c r="J15" s="7">
        <v>15992.6</v>
      </c>
      <c r="K15" s="15">
        <f t="shared" si="4"/>
        <v>0.20175254178732296</v>
      </c>
      <c r="L15" s="17">
        <f t="shared" si="2"/>
        <v>0.14873791504440265</v>
      </c>
      <c r="M15" s="17">
        <f t="shared" si="7"/>
        <v>0.26111058810406379</v>
      </c>
      <c r="N15" s="4">
        <f t="shared" si="5"/>
        <v>103632.77799999999</v>
      </c>
    </row>
    <row r="16" spans="1:25" s="8" customFormat="1" ht="26.4" x14ac:dyDescent="0.25">
      <c r="A16" s="5" t="s">
        <v>17</v>
      </c>
      <c r="B16" s="6" t="s">
        <v>22</v>
      </c>
      <c r="C16" s="7">
        <f>+D16+F16+G16</f>
        <v>269228.32310400001</v>
      </c>
      <c r="D16" s="7">
        <v>80905.323103999996</v>
      </c>
      <c r="E16" s="4">
        <f t="shared" si="8"/>
        <v>188323</v>
      </c>
      <c r="F16" s="7">
        <f>188323-G16</f>
        <v>151446</v>
      </c>
      <c r="G16" s="7">
        <f>79991-43114</f>
        <v>36877</v>
      </c>
      <c r="H16" s="7">
        <f t="shared" si="6"/>
        <v>57828.2</v>
      </c>
      <c r="I16" s="7">
        <v>29260</v>
      </c>
      <c r="J16" s="7">
        <v>28568.2</v>
      </c>
      <c r="K16" s="15">
        <f t="shared" si="4"/>
        <v>0.21479240866371099</v>
      </c>
      <c r="L16" s="17">
        <f t="shared" si="2"/>
        <v>0.15537135665850693</v>
      </c>
      <c r="M16" s="17">
        <f t="shared" si="7"/>
        <v>0.35310655595895613</v>
      </c>
      <c r="N16" s="4">
        <f t="shared" si="5"/>
        <v>211400.123104</v>
      </c>
    </row>
    <row r="17" spans="1:14" x14ac:dyDescent="0.25">
      <c r="A17" s="2">
        <v>5</v>
      </c>
      <c r="B17" s="3" t="s">
        <v>23</v>
      </c>
      <c r="C17" s="4">
        <f>+D17+F17+G17</f>
        <v>167270</v>
      </c>
      <c r="D17" s="4"/>
      <c r="E17" s="4">
        <f t="shared" si="8"/>
        <v>167270</v>
      </c>
      <c r="F17" s="4">
        <v>167270</v>
      </c>
      <c r="G17" s="4"/>
      <c r="H17" s="4">
        <f>+I17+J17</f>
        <v>30870</v>
      </c>
      <c r="I17" s="4">
        <v>30870</v>
      </c>
      <c r="J17" s="4"/>
      <c r="K17" s="15">
        <f t="shared" si="4"/>
        <v>0.18455192204220722</v>
      </c>
      <c r="L17" s="17">
        <f>+I17/E17</f>
        <v>0.18455192204220722</v>
      </c>
      <c r="M17" s="17"/>
      <c r="N17" s="4">
        <f t="shared" si="5"/>
        <v>136400</v>
      </c>
    </row>
    <row r="18" spans="1:14" ht="33" customHeight="1" x14ac:dyDescent="0.25">
      <c r="A18" s="22" t="s">
        <v>36</v>
      </c>
      <c r="B18" s="87" t="s">
        <v>35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</row>
    <row r="19" spans="1:14" x14ac:dyDescent="0.25">
      <c r="G19" s="18"/>
    </row>
    <row r="20" spans="1:14" x14ac:dyDescent="0.25">
      <c r="G20" s="18"/>
    </row>
  </sheetData>
  <mergeCells count="18">
    <mergeCell ref="I5:I6"/>
    <mergeCell ref="J5:J6"/>
    <mergeCell ref="A1:N1"/>
    <mergeCell ref="A2:N2"/>
    <mergeCell ref="A4:A6"/>
    <mergeCell ref="B18:N18"/>
    <mergeCell ref="N4:N6"/>
    <mergeCell ref="C5:C6"/>
    <mergeCell ref="D5:D6"/>
    <mergeCell ref="E5:G5"/>
    <mergeCell ref="H4:J4"/>
    <mergeCell ref="K4:M4"/>
    <mergeCell ref="L5:L6"/>
    <mergeCell ref="M5:M6"/>
    <mergeCell ref="K5:K6"/>
    <mergeCell ref="B4:B6"/>
    <mergeCell ref="C4:G4"/>
    <mergeCell ref="H5:H6"/>
  </mergeCells>
  <pageMargins left="0.2" right="0.2" top="0.75" bottom="0.75" header="0.3" footer="0.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topLeftCell="M1" workbookViewId="0">
      <selection activeCell="F6" sqref="F6"/>
    </sheetView>
  </sheetViews>
  <sheetFormatPr defaultColWidth="9.09765625" defaultRowHeight="13.2" x14ac:dyDescent="0.25"/>
  <cols>
    <col min="1" max="1" width="6.09765625" style="1" customWidth="1"/>
    <col min="2" max="2" width="24.3984375" style="1" customWidth="1"/>
    <col min="3" max="3" width="10.59765625" style="1" customWidth="1"/>
    <col min="4" max="4" width="10" style="1" bestFit="1" customWidth="1"/>
    <col min="5" max="5" width="10" style="1" customWidth="1"/>
    <col min="6" max="6" width="10.296875" style="1" customWidth="1"/>
    <col min="7" max="8" width="9.09765625" style="1"/>
    <col min="9" max="10" width="9.09765625" style="1" customWidth="1"/>
    <col min="11" max="11" width="10.59765625" style="1" customWidth="1"/>
    <col min="12" max="13" width="11.296875" style="1" customWidth="1"/>
    <col min="14" max="14" width="11" style="1" customWidth="1"/>
    <col min="15" max="15" width="10" style="1" customWidth="1"/>
    <col min="16" max="16" width="9.09765625" style="1"/>
    <col min="17" max="17" width="9.69921875" style="1" bestFit="1" customWidth="1"/>
    <col min="18" max="16384" width="9.09765625" style="1"/>
  </cols>
  <sheetData>
    <row r="1" spans="1:26" ht="15" customHeight="1" x14ac:dyDescent="0.25">
      <c r="A1" s="93" t="s">
        <v>45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26" ht="13.5" customHeight="1" x14ac:dyDescent="0.25">
      <c r="A2" s="94" t="s">
        <v>46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4" spans="1:26" ht="46.5" customHeight="1" x14ac:dyDescent="0.25">
      <c r="A4" s="86" t="s">
        <v>0</v>
      </c>
      <c r="B4" s="86" t="s">
        <v>1</v>
      </c>
      <c r="C4" s="95" t="s">
        <v>38</v>
      </c>
      <c r="D4" s="95"/>
      <c r="E4" s="95"/>
      <c r="F4" s="95"/>
      <c r="G4" s="95"/>
      <c r="H4" s="96" t="s">
        <v>39</v>
      </c>
      <c r="I4" s="97"/>
      <c r="J4" s="98"/>
      <c r="K4" s="96" t="s">
        <v>27</v>
      </c>
      <c r="L4" s="97"/>
      <c r="M4" s="97"/>
      <c r="N4" s="98"/>
      <c r="O4" s="86" t="s">
        <v>12</v>
      </c>
    </row>
    <row r="5" spans="1:26" ht="12.75" customHeight="1" x14ac:dyDescent="0.25">
      <c r="A5" s="86"/>
      <c r="B5" s="86"/>
      <c r="C5" s="86" t="s">
        <v>3</v>
      </c>
      <c r="D5" s="86" t="s">
        <v>4</v>
      </c>
      <c r="E5" s="88" t="s">
        <v>5</v>
      </c>
      <c r="F5" s="89"/>
      <c r="G5" s="90"/>
      <c r="H5" s="86" t="s">
        <v>24</v>
      </c>
      <c r="I5" s="91" t="s">
        <v>5</v>
      </c>
      <c r="J5" s="91" t="s">
        <v>4</v>
      </c>
      <c r="K5" s="91" t="s">
        <v>25</v>
      </c>
      <c r="L5" s="91" t="s">
        <v>43</v>
      </c>
      <c r="M5" s="91" t="s">
        <v>37</v>
      </c>
      <c r="N5" s="91" t="s">
        <v>4</v>
      </c>
      <c r="O5" s="86"/>
    </row>
    <row r="6" spans="1:26" ht="97.5" customHeight="1" x14ac:dyDescent="0.25">
      <c r="A6" s="86"/>
      <c r="B6" s="86"/>
      <c r="C6" s="86"/>
      <c r="D6" s="86"/>
      <c r="E6" s="27" t="s">
        <v>25</v>
      </c>
      <c r="F6" s="27" t="s">
        <v>6</v>
      </c>
      <c r="G6" s="27" t="s">
        <v>7</v>
      </c>
      <c r="H6" s="86"/>
      <c r="I6" s="92"/>
      <c r="J6" s="92"/>
      <c r="K6" s="92"/>
      <c r="L6" s="92"/>
      <c r="M6" s="92"/>
      <c r="N6" s="92"/>
      <c r="O6" s="86"/>
    </row>
    <row r="7" spans="1:26" s="8" customFormat="1" ht="28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 t="s">
        <v>32</v>
      </c>
      <c r="L7" s="5" t="s">
        <v>44</v>
      </c>
      <c r="M7" s="5" t="s">
        <v>40</v>
      </c>
      <c r="N7" s="5" t="s">
        <v>41</v>
      </c>
      <c r="O7" s="5" t="s">
        <v>42</v>
      </c>
    </row>
    <row r="8" spans="1:26" s="12" customFormat="1" ht="15.75" customHeight="1" x14ac:dyDescent="0.25">
      <c r="A8" s="27"/>
      <c r="B8" s="10" t="s">
        <v>13</v>
      </c>
      <c r="C8" s="11">
        <f t="shared" ref="C8:J8" si="0">+C9+C10+C11+C14+C17</f>
        <v>2396591.977825</v>
      </c>
      <c r="D8" s="11">
        <f t="shared" si="0"/>
        <v>298038.97782499995</v>
      </c>
      <c r="E8" s="11">
        <f t="shared" si="0"/>
        <v>2098553</v>
      </c>
      <c r="F8" s="11">
        <f t="shared" si="0"/>
        <v>1812845</v>
      </c>
      <c r="G8" s="11">
        <f t="shared" si="0"/>
        <v>285708</v>
      </c>
      <c r="H8" s="11">
        <f t="shared" si="0"/>
        <v>790423.59999999986</v>
      </c>
      <c r="I8" s="11">
        <f t="shared" si="0"/>
        <v>640671</v>
      </c>
      <c r="J8" s="11">
        <f t="shared" si="0"/>
        <v>149701.79999999999</v>
      </c>
      <c r="K8" s="14">
        <f>+H8/C8</f>
        <v>0.32981150204689408</v>
      </c>
      <c r="L8" s="14">
        <f>H8/(D8+F8)</f>
        <v>0.37445146597513701</v>
      </c>
      <c r="M8" s="14">
        <v>0.35399999999999998</v>
      </c>
      <c r="N8" s="24">
        <f>+J8/D8</f>
        <v>0.50228933508120088</v>
      </c>
      <c r="O8" s="11">
        <f>+O9+O10+O11+O14+O17</f>
        <v>1606168.3778249999</v>
      </c>
      <c r="Q8" s="16">
        <f>+O8+H8</f>
        <v>2396591.977825</v>
      </c>
    </row>
    <row r="9" spans="1:26" ht="26.4" x14ac:dyDescent="0.25">
      <c r="A9" s="26">
        <v>1</v>
      </c>
      <c r="B9" s="3" t="s">
        <v>14</v>
      </c>
      <c r="C9" s="4">
        <f t="shared" ref="C9:C15" si="1">+D9+F9+G9</f>
        <v>878396.52399999998</v>
      </c>
      <c r="D9" s="4">
        <v>50198.523999999998</v>
      </c>
      <c r="E9" s="4">
        <f>+F9+G9</f>
        <v>828198</v>
      </c>
      <c r="F9" s="4">
        <v>785481</v>
      </c>
      <c r="G9" s="4">
        <v>42717</v>
      </c>
      <c r="H9" s="4">
        <f>+I9+J9</f>
        <v>348485.8</v>
      </c>
      <c r="I9" s="4">
        <v>326015</v>
      </c>
      <c r="J9" s="4">
        <v>22470.799999999999</v>
      </c>
      <c r="K9" s="15">
        <f t="shared" ref="K9:K17" si="2">+H9/C9</f>
        <v>0.39672948432569161</v>
      </c>
      <c r="L9" s="28">
        <f t="shared" ref="L9:L17" si="3">H9/(D9+F9)</f>
        <v>0.41700890112990252</v>
      </c>
      <c r="M9" s="15">
        <f t="shared" ref="M9:M16" si="4">+I9/F9</f>
        <v>0.41505141435629889</v>
      </c>
      <c r="N9" s="25">
        <f>+J9/D9</f>
        <v>0.44763865965461458</v>
      </c>
      <c r="O9" s="4">
        <f t="shared" ref="O9:O17" si="5">+C9-H9</f>
        <v>529910.72399999993</v>
      </c>
    </row>
    <row r="10" spans="1:26" ht="26.4" x14ac:dyDescent="0.25">
      <c r="A10" s="26">
        <v>2</v>
      </c>
      <c r="B10" s="3" t="s">
        <v>15</v>
      </c>
      <c r="C10" s="4">
        <f t="shared" si="1"/>
        <v>626080.63899999997</v>
      </c>
      <c r="D10" s="4">
        <v>57753.639000000003</v>
      </c>
      <c r="E10" s="4">
        <f>+F10+G10</f>
        <v>568327</v>
      </c>
      <c r="F10" s="4">
        <v>405327</v>
      </c>
      <c r="G10" s="4">
        <v>163000</v>
      </c>
      <c r="H10" s="4">
        <f t="shared" ref="H10:H16" si="6">+I10+J10</f>
        <v>219255.4</v>
      </c>
      <c r="I10" s="4">
        <v>180141</v>
      </c>
      <c r="J10" s="4">
        <v>39114.400000000001</v>
      </c>
      <c r="K10" s="15">
        <f t="shared" si="2"/>
        <v>0.35020313094205108</v>
      </c>
      <c r="L10" s="28">
        <f t="shared" si="3"/>
        <v>0.47347131694702527</v>
      </c>
      <c r="M10" s="15">
        <f t="shared" si="4"/>
        <v>0.44443375348792458</v>
      </c>
      <c r="N10" s="25">
        <f t="shared" ref="N10:N16" si="7">+J10/D10</f>
        <v>0.67726295134407033</v>
      </c>
      <c r="O10" s="4">
        <f t="shared" si="5"/>
        <v>406825.23899999994</v>
      </c>
    </row>
    <row r="11" spans="1:26" x14ac:dyDescent="0.25">
      <c r="A11" s="26">
        <v>3</v>
      </c>
      <c r="B11" s="3" t="s">
        <v>16</v>
      </c>
      <c r="C11" s="4">
        <f t="shared" si="1"/>
        <v>325791.11372100003</v>
      </c>
      <c r="D11" s="4">
        <f>SUM(D12:D13)</f>
        <v>47933.113721000002</v>
      </c>
      <c r="E11" s="4">
        <f t="shared" ref="E11:E16" si="8">+F11+G11</f>
        <v>277858</v>
      </c>
      <c r="F11" s="4">
        <f t="shared" ref="F11:G11" si="9">SUM(F12:F13)</f>
        <v>277858</v>
      </c>
      <c r="G11" s="4">
        <f t="shared" si="9"/>
        <v>0</v>
      </c>
      <c r="H11" s="4">
        <f>+H12+H13</f>
        <v>107791.6</v>
      </c>
      <c r="I11" s="4">
        <f t="shared" ref="I11:J11" si="10">+I12+I13</f>
        <v>64185</v>
      </c>
      <c r="J11" s="4">
        <f t="shared" si="10"/>
        <v>43606.6</v>
      </c>
      <c r="K11" s="15">
        <f t="shared" si="2"/>
        <v>0.33086108079764948</v>
      </c>
      <c r="L11" s="28">
        <f t="shared" si="3"/>
        <v>0.33086108079764948</v>
      </c>
      <c r="M11" s="15">
        <f t="shared" si="4"/>
        <v>0.2309992874057972</v>
      </c>
      <c r="N11" s="25">
        <f t="shared" si="7"/>
        <v>0.90973852134491084</v>
      </c>
      <c r="O11" s="4">
        <f t="shared" si="5"/>
        <v>217999.51372100002</v>
      </c>
    </row>
    <row r="12" spans="1:26" s="8" customFormat="1" ht="26.4" x14ac:dyDescent="0.25">
      <c r="A12" s="5" t="s">
        <v>17</v>
      </c>
      <c r="B12" s="6" t="s">
        <v>18</v>
      </c>
      <c r="C12" s="7">
        <f t="shared" si="1"/>
        <v>181584.167652</v>
      </c>
      <c r="D12" s="7">
        <v>3904.1676520000001</v>
      </c>
      <c r="E12" s="4">
        <f t="shared" si="8"/>
        <v>177680</v>
      </c>
      <c r="F12" s="7">
        <v>177680</v>
      </c>
      <c r="G12" s="7"/>
      <c r="H12" s="7">
        <f t="shared" si="6"/>
        <v>48278.6</v>
      </c>
      <c r="I12" s="7">
        <v>47643</v>
      </c>
      <c r="J12" s="7">
        <v>635.6</v>
      </c>
      <c r="K12" s="15">
        <f t="shared" si="2"/>
        <v>0.26587450119838818</v>
      </c>
      <c r="L12" s="28">
        <f t="shared" si="3"/>
        <v>0.26587450119838818</v>
      </c>
      <c r="M12" s="15">
        <f t="shared" si="4"/>
        <v>0.26813935164340386</v>
      </c>
      <c r="N12" s="25">
        <f t="shared" si="7"/>
        <v>0.16280038580679271</v>
      </c>
      <c r="O12" s="4">
        <f t="shared" si="5"/>
        <v>133305.567652</v>
      </c>
    </row>
    <row r="13" spans="1:26" s="8" customFormat="1" ht="26.4" x14ac:dyDescent="0.25">
      <c r="A13" s="5" t="s">
        <v>17</v>
      </c>
      <c r="B13" s="6" t="s">
        <v>19</v>
      </c>
      <c r="C13" s="7">
        <f t="shared" si="1"/>
        <v>144206.946069</v>
      </c>
      <c r="D13" s="7">
        <v>44028.946068999998</v>
      </c>
      <c r="E13" s="4">
        <f t="shared" si="8"/>
        <v>100178</v>
      </c>
      <c r="F13" s="7">
        <v>100178</v>
      </c>
      <c r="G13" s="7"/>
      <c r="H13" s="7">
        <f t="shared" si="6"/>
        <v>59513</v>
      </c>
      <c r="I13" s="7">
        <v>16542</v>
      </c>
      <c r="J13" s="7">
        <v>42971</v>
      </c>
      <c r="K13" s="15">
        <f t="shared" si="2"/>
        <v>0.41269163256202845</v>
      </c>
      <c r="L13" s="28">
        <f t="shared" si="3"/>
        <v>0.41269163256202845</v>
      </c>
      <c r="M13" s="15">
        <f t="shared" si="4"/>
        <v>0.16512607558545789</v>
      </c>
      <c r="N13" s="25">
        <f t="shared" si="7"/>
        <v>0.97597157862143602</v>
      </c>
      <c r="O13" s="4">
        <f t="shared" si="5"/>
        <v>84693.946068999998</v>
      </c>
    </row>
    <row r="14" spans="1:26" x14ac:dyDescent="0.25">
      <c r="A14" s="26">
        <v>4</v>
      </c>
      <c r="B14" s="3" t="s">
        <v>20</v>
      </c>
      <c r="C14" s="4">
        <f t="shared" si="1"/>
        <v>399053.70110399998</v>
      </c>
      <c r="D14" s="4">
        <f>SUM(D15:D16)</f>
        <v>142153.70110399998</v>
      </c>
      <c r="E14" s="4">
        <f>+F14+G14</f>
        <v>256900</v>
      </c>
      <c r="F14" s="4">
        <f t="shared" ref="F14:G14" si="11">SUM(F15:F16)</f>
        <v>176909</v>
      </c>
      <c r="G14" s="4">
        <f t="shared" si="11"/>
        <v>79991</v>
      </c>
      <c r="H14" s="4">
        <f>+H15+H16</f>
        <v>84020.799999999988</v>
      </c>
      <c r="I14" s="4">
        <f t="shared" ref="I14" si="12">+I15+I16</f>
        <v>39460</v>
      </c>
      <c r="J14" s="4">
        <v>44510</v>
      </c>
      <c r="K14" s="15">
        <f t="shared" si="2"/>
        <v>0.21055010833768156</v>
      </c>
      <c r="L14" s="28">
        <f t="shared" si="3"/>
        <v>0.26333632765370785</v>
      </c>
      <c r="M14" s="15">
        <f t="shared" si="4"/>
        <v>0.22305252983172139</v>
      </c>
      <c r="N14" s="25">
        <f t="shared" si="7"/>
        <v>0.31311179135206885</v>
      </c>
      <c r="O14" s="4">
        <f t="shared" si="5"/>
        <v>315032.90110399999</v>
      </c>
    </row>
    <row r="15" spans="1:26" s="8" customFormat="1" ht="26.4" x14ac:dyDescent="0.25">
      <c r="A15" s="5" t="s">
        <v>17</v>
      </c>
      <c r="B15" s="6" t="s">
        <v>21</v>
      </c>
      <c r="C15" s="7">
        <f t="shared" si="1"/>
        <v>129825.378</v>
      </c>
      <c r="D15" s="7">
        <v>61248.377999999997</v>
      </c>
      <c r="E15" s="4">
        <f t="shared" si="8"/>
        <v>68577</v>
      </c>
      <c r="F15" s="7">
        <v>68577</v>
      </c>
      <c r="G15" s="7"/>
      <c r="H15" s="7">
        <f t="shared" si="6"/>
        <v>26192.6</v>
      </c>
      <c r="I15" s="7">
        <v>10200</v>
      </c>
      <c r="J15" s="7">
        <v>15992.6</v>
      </c>
      <c r="K15" s="15">
        <f t="shared" si="2"/>
        <v>0.20175254178732296</v>
      </c>
      <c r="L15" s="28">
        <f t="shared" si="3"/>
        <v>0.20175254178732296</v>
      </c>
      <c r="M15" s="15">
        <f t="shared" si="4"/>
        <v>0.14873791504440265</v>
      </c>
      <c r="N15" s="25">
        <f t="shared" si="7"/>
        <v>0.26111058810406379</v>
      </c>
      <c r="O15" s="4">
        <f t="shared" si="5"/>
        <v>103632.77799999999</v>
      </c>
    </row>
    <row r="16" spans="1:26" s="8" customFormat="1" ht="26.4" x14ac:dyDescent="0.25">
      <c r="A16" s="5" t="s">
        <v>17</v>
      </c>
      <c r="B16" s="6" t="s">
        <v>22</v>
      </c>
      <c r="C16" s="7">
        <f>+D16+F16+G16</f>
        <v>269228.32310400001</v>
      </c>
      <c r="D16" s="7">
        <v>80905.323103999996</v>
      </c>
      <c r="E16" s="4">
        <f t="shared" si="8"/>
        <v>188323</v>
      </c>
      <c r="F16" s="7">
        <f>188323-G16</f>
        <v>108332</v>
      </c>
      <c r="G16" s="7">
        <v>79991</v>
      </c>
      <c r="H16" s="7">
        <f t="shared" si="6"/>
        <v>57828.2</v>
      </c>
      <c r="I16" s="7">
        <v>29260</v>
      </c>
      <c r="J16" s="7">
        <v>28568.2</v>
      </c>
      <c r="K16" s="15">
        <f t="shared" si="2"/>
        <v>0.21479240866371099</v>
      </c>
      <c r="L16" s="28">
        <f t="shared" si="3"/>
        <v>0.30558559512184125</v>
      </c>
      <c r="M16" s="15">
        <f t="shared" si="4"/>
        <v>0.27009563194623931</v>
      </c>
      <c r="N16" s="25">
        <f t="shared" si="7"/>
        <v>0.35310655595895613</v>
      </c>
      <c r="O16" s="4">
        <f t="shared" si="5"/>
        <v>211400.123104</v>
      </c>
    </row>
    <row r="17" spans="1:15" x14ac:dyDescent="0.25">
      <c r="A17" s="26">
        <v>5</v>
      </c>
      <c r="B17" s="3" t="s">
        <v>23</v>
      </c>
      <c r="C17" s="4">
        <f>+D17+F17+G17</f>
        <v>167270</v>
      </c>
      <c r="D17" s="4"/>
      <c r="E17" s="4">
        <f>+F17+G17</f>
        <v>167270</v>
      </c>
      <c r="F17" s="4">
        <v>167270</v>
      </c>
      <c r="G17" s="4"/>
      <c r="H17" s="4">
        <f>+I17+J17</f>
        <v>30870</v>
      </c>
      <c r="I17" s="4">
        <v>30870</v>
      </c>
      <c r="J17" s="4"/>
      <c r="K17" s="15">
        <f t="shared" si="2"/>
        <v>0.18455192204220722</v>
      </c>
      <c r="L17" s="28">
        <f t="shared" si="3"/>
        <v>0.18455192204220722</v>
      </c>
      <c r="M17" s="15">
        <f>+I17/F17</f>
        <v>0.18455192204220722</v>
      </c>
      <c r="N17" s="25"/>
      <c r="O17" s="4">
        <f t="shared" si="5"/>
        <v>136400</v>
      </c>
    </row>
    <row r="18" spans="1:15" x14ac:dyDescent="0.25">
      <c r="G18" s="18"/>
    </row>
    <row r="19" spans="1:15" x14ac:dyDescent="0.25">
      <c r="C19" s="23"/>
      <c r="G19" s="18"/>
    </row>
  </sheetData>
  <mergeCells count="18">
    <mergeCell ref="J5:J6"/>
    <mergeCell ref="K5:K6"/>
    <mergeCell ref="L5:L6"/>
    <mergeCell ref="A1:O1"/>
    <mergeCell ref="A2:O2"/>
    <mergeCell ref="A4:A6"/>
    <mergeCell ref="B4:B6"/>
    <mergeCell ref="C4:G4"/>
    <mergeCell ref="H4:J4"/>
    <mergeCell ref="K4:N4"/>
    <mergeCell ref="O4:O6"/>
    <mergeCell ref="C5:C6"/>
    <mergeCell ref="D5:D6"/>
    <mergeCell ref="N5:N6"/>
    <mergeCell ref="M5:M6"/>
    <mergeCell ref="E5:G5"/>
    <mergeCell ref="H5:H6"/>
    <mergeCell ref="I5:I6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topLeftCell="A34" workbookViewId="0">
      <selection activeCell="D9" sqref="D9"/>
    </sheetView>
  </sheetViews>
  <sheetFormatPr defaultColWidth="5.296875" defaultRowHeight="15.6" x14ac:dyDescent="0.25"/>
  <cols>
    <col min="1" max="1" width="5.296875" style="43" customWidth="1"/>
    <col min="2" max="2" width="35.3984375" style="43" customWidth="1"/>
    <col min="3" max="3" width="17.3984375" style="43" customWidth="1"/>
    <col min="4" max="4" width="12.8984375" style="43" customWidth="1"/>
    <col min="5" max="5" width="24.69921875" style="43" customWidth="1"/>
    <col min="6" max="6" width="14.3984375" style="43" customWidth="1"/>
    <col min="7" max="7" width="13.3984375" style="29" customWidth="1"/>
    <col min="8" max="245" width="9.09765625" style="29" customWidth="1"/>
    <col min="246" max="256" width="5.296875" style="29"/>
    <col min="257" max="257" width="5.296875" style="29" customWidth="1"/>
    <col min="258" max="258" width="35.3984375" style="29" customWidth="1"/>
    <col min="259" max="259" width="17.3984375" style="29" customWidth="1"/>
    <col min="260" max="260" width="12.8984375" style="29" customWidth="1"/>
    <col min="261" max="261" width="24.69921875" style="29" customWidth="1"/>
    <col min="262" max="262" width="14.3984375" style="29" customWidth="1"/>
    <col min="263" max="263" width="13.3984375" style="29" customWidth="1"/>
    <col min="264" max="501" width="9.09765625" style="29" customWidth="1"/>
    <col min="502" max="512" width="5.296875" style="29"/>
    <col min="513" max="513" width="5.296875" style="29" customWidth="1"/>
    <col min="514" max="514" width="35.3984375" style="29" customWidth="1"/>
    <col min="515" max="515" width="17.3984375" style="29" customWidth="1"/>
    <col min="516" max="516" width="12.8984375" style="29" customWidth="1"/>
    <col min="517" max="517" width="24.69921875" style="29" customWidth="1"/>
    <col min="518" max="518" width="14.3984375" style="29" customWidth="1"/>
    <col min="519" max="519" width="13.3984375" style="29" customWidth="1"/>
    <col min="520" max="757" width="9.09765625" style="29" customWidth="1"/>
    <col min="758" max="768" width="5.296875" style="29"/>
    <col min="769" max="769" width="5.296875" style="29" customWidth="1"/>
    <col min="770" max="770" width="35.3984375" style="29" customWidth="1"/>
    <col min="771" max="771" width="17.3984375" style="29" customWidth="1"/>
    <col min="772" max="772" width="12.8984375" style="29" customWidth="1"/>
    <col min="773" max="773" width="24.69921875" style="29" customWidth="1"/>
    <col min="774" max="774" width="14.3984375" style="29" customWidth="1"/>
    <col min="775" max="775" width="13.3984375" style="29" customWidth="1"/>
    <col min="776" max="1013" width="9.09765625" style="29" customWidth="1"/>
    <col min="1014" max="1024" width="5.296875" style="29"/>
    <col min="1025" max="1025" width="5.296875" style="29" customWidth="1"/>
    <col min="1026" max="1026" width="35.3984375" style="29" customWidth="1"/>
    <col min="1027" max="1027" width="17.3984375" style="29" customWidth="1"/>
    <col min="1028" max="1028" width="12.8984375" style="29" customWidth="1"/>
    <col min="1029" max="1029" width="24.69921875" style="29" customWidth="1"/>
    <col min="1030" max="1030" width="14.3984375" style="29" customWidth="1"/>
    <col min="1031" max="1031" width="13.3984375" style="29" customWidth="1"/>
    <col min="1032" max="1269" width="9.09765625" style="29" customWidth="1"/>
    <col min="1270" max="1280" width="5.296875" style="29"/>
    <col min="1281" max="1281" width="5.296875" style="29" customWidth="1"/>
    <col min="1282" max="1282" width="35.3984375" style="29" customWidth="1"/>
    <col min="1283" max="1283" width="17.3984375" style="29" customWidth="1"/>
    <col min="1284" max="1284" width="12.8984375" style="29" customWidth="1"/>
    <col min="1285" max="1285" width="24.69921875" style="29" customWidth="1"/>
    <col min="1286" max="1286" width="14.3984375" style="29" customWidth="1"/>
    <col min="1287" max="1287" width="13.3984375" style="29" customWidth="1"/>
    <col min="1288" max="1525" width="9.09765625" style="29" customWidth="1"/>
    <col min="1526" max="1536" width="5.296875" style="29"/>
    <col min="1537" max="1537" width="5.296875" style="29" customWidth="1"/>
    <col min="1538" max="1538" width="35.3984375" style="29" customWidth="1"/>
    <col min="1539" max="1539" width="17.3984375" style="29" customWidth="1"/>
    <col min="1540" max="1540" width="12.8984375" style="29" customWidth="1"/>
    <col min="1541" max="1541" width="24.69921875" style="29" customWidth="1"/>
    <col min="1542" max="1542" width="14.3984375" style="29" customWidth="1"/>
    <col min="1543" max="1543" width="13.3984375" style="29" customWidth="1"/>
    <col min="1544" max="1781" width="9.09765625" style="29" customWidth="1"/>
    <col min="1782" max="1792" width="5.296875" style="29"/>
    <col min="1793" max="1793" width="5.296875" style="29" customWidth="1"/>
    <col min="1794" max="1794" width="35.3984375" style="29" customWidth="1"/>
    <col min="1795" max="1795" width="17.3984375" style="29" customWidth="1"/>
    <col min="1796" max="1796" width="12.8984375" style="29" customWidth="1"/>
    <col min="1797" max="1797" width="24.69921875" style="29" customWidth="1"/>
    <col min="1798" max="1798" width="14.3984375" style="29" customWidth="1"/>
    <col min="1799" max="1799" width="13.3984375" style="29" customWidth="1"/>
    <col min="1800" max="2037" width="9.09765625" style="29" customWidth="1"/>
    <col min="2038" max="2048" width="5.296875" style="29"/>
    <col min="2049" max="2049" width="5.296875" style="29" customWidth="1"/>
    <col min="2050" max="2050" width="35.3984375" style="29" customWidth="1"/>
    <col min="2051" max="2051" width="17.3984375" style="29" customWidth="1"/>
    <col min="2052" max="2052" width="12.8984375" style="29" customWidth="1"/>
    <col min="2053" max="2053" width="24.69921875" style="29" customWidth="1"/>
    <col min="2054" max="2054" width="14.3984375" style="29" customWidth="1"/>
    <col min="2055" max="2055" width="13.3984375" style="29" customWidth="1"/>
    <col min="2056" max="2293" width="9.09765625" style="29" customWidth="1"/>
    <col min="2294" max="2304" width="5.296875" style="29"/>
    <col min="2305" max="2305" width="5.296875" style="29" customWidth="1"/>
    <col min="2306" max="2306" width="35.3984375" style="29" customWidth="1"/>
    <col min="2307" max="2307" width="17.3984375" style="29" customWidth="1"/>
    <col min="2308" max="2308" width="12.8984375" style="29" customWidth="1"/>
    <col min="2309" max="2309" width="24.69921875" style="29" customWidth="1"/>
    <col min="2310" max="2310" width="14.3984375" style="29" customWidth="1"/>
    <col min="2311" max="2311" width="13.3984375" style="29" customWidth="1"/>
    <col min="2312" max="2549" width="9.09765625" style="29" customWidth="1"/>
    <col min="2550" max="2560" width="5.296875" style="29"/>
    <col min="2561" max="2561" width="5.296875" style="29" customWidth="1"/>
    <col min="2562" max="2562" width="35.3984375" style="29" customWidth="1"/>
    <col min="2563" max="2563" width="17.3984375" style="29" customWidth="1"/>
    <col min="2564" max="2564" width="12.8984375" style="29" customWidth="1"/>
    <col min="2565" max="2565" width="24.69921875" style="29" customWidth="1"/>
    <col min="2566" max="2566" width="14.3984375" style="29" customWidth="1"/>
    <col min="2567" max="2567" width="13.3984375" style="29" customWidth="1"/>
    <col min="2568" max="2805" width="9.09765625" style="29" customWidth="1"/>
    <col min="2806" max="2816" width="5.296875" style="29"/>
    <col min="2817" max="2817" width="5.296875" style="29" customWidth="1"/>
    <col min="2818" max="2818" width="35.3984375" style="29" customWidth="1"/>
    <col min="2819" max="2819" width="17.3984375" style="29" customWidth="1"/>
    <col min="2820" max="2820" width="12.8984375" style="29" customWidth="1"/>
    <col min="2821" max="2821" width="24.69921875" style="29" customWidth="1"/>
    <col min="2822" max="2822" width="14.3984375" style="29" customWidth="1"/>
    <col min="2823" max="2823" width="13.3984375" style="29" customWidth="1"/>
    <col min="2824" max="3061" width="9.09765625" style="29" customWidth="1"/>
    <col min="3062" max="3072" width="5.296875" style="29"/>
    <col min="3073" max="3073" width="5.296875" style="29" customWidth="1"/>
    <col min="3074" max="3074" width="35.3984375" style="29" customWidth="1"/>
    <col min="3075" max="3075" width="17.3984375" style="29" customWidth="1"/>
    <col min="3076" max="3076" width="12.8984375" style="29" customWidth="1"/>
    <col min="3077" max="3077" width="24.69921875" style="29" customWidth="1"/>
    <col min="3078" max="3078" width="14.3984375" style="29" customWidth="1"/>
    <col min="3079" max="3079" width="13.3984375" style="29" customWidth="1"/>
    <col min="3080" max="3317" width="9.09765625" style="29" customWidth="1"/>
    <col min="3318" max="3328" width="5.296875" style="29"/>
    <col min="3329" max="3329" width="5.296875" style="29" customWidth="1"/>
    <col min="3330" max="3330" width="35.3984375" style="29" customWidth="1"/>
    <col min="3331" max="3331" width="17.3984375" style="29" customWidth="1"/>
    <col min="3332" max="3332" width="12.8984375" style="29" customWidth="1"/>
    <col min="3333" max="3333" width="24.69921875" style="29" customWidth="1"/>
    <col min="3334" max="3334" width="14.3984375" style="29" customWidth="1"/>
    <col min="3335" max="3335" width="13.3984375" style="29" customWidth="1"/>
    <col min="3336" max="3573" width="9.09765625" style="29" customWidth="1"/>
    <col min="3574" max="3584" width="5.296875" style="29"/>
    <col min="3585" max="3585" width="5.296875" style="29" customWidth="1"/>
    <col min="3586" max="3586" width="35.3984375" style="29" customWidth="1"/>
    <col min="3587" max="3587" width="17.3984375" style="29" customWidth="1"/>
    <col min="3588" max="3588" width="12.8984375" style="29" customWidth="1"/>
    <col min="3589" max="3589" width="24.69921875" style="29" customWidth="1"/>
    <col min="3590" max="3590" width="14.3984375" style="29" customWidth="1"/>
    <col min="3591" max="3591" width="13.3984375" style="29" customWidth="1"/>
    <col min="3592" max="3829" width="9.09765625" style="29" customWidth="1"/>
    <col min="3830" max="3840" width="5.296875" style="29"/>
    <col min="3841" max="3841" width="5.296875" style="29" customWidth="1"/>
    <col min="3842" max="3842" width="35.3984375" style="29" customWidth="1"/>
    <col min="3843" max="3843" width="17.3984375" style="29" customWidth="1"/>
    <col min="3844" max="3844" width="12.8984375" style="29" customWidth="1"/>
    <col min="3845" max="3845" width="24.69921875" style="29" customWidth="1"/>
    <col min="3846" max="3846" width="14.3984375" style="29" customWidth="1"/>
    <col min="3847" max="3847" width="13.3984375" style="29" customWidth="1"/>
    <col min="3848" max="4085" width="9.09765625" style="29" customWidth="1"/>
    <col min="4086" max="4096" width="5.296875" style="29"/>
    <col min="4097" max="4097" width="5.296875" style="29" customWidth="1"/>
    <col min="4098" max="4098" width="35.3984375" style="29" customWidth="1"/>
    <col min="4099" max="4099" width="17.3984375" style="29" customWidth="1"/>
    <col min="4100" max="4100" width="12.8984375" style="29" customWidth="1"/>
    <col min="4101" max="4101" width="24.69921875" style="29" customWidth="1"/>
    <col min="4102" max="4102" width="14.3984375" style="29" customWidth="1"/>
    <col min="4103" max="4103" width="13.3984375" style="29" customWidth="1"/>
    <col min="4104" max="4341" width="9.09765625" style="29" customWidth="1"/>
    <col min="4342" max="4352" width="5.296875" style="29"/>
    <col min="4353" max="4353" width="5.296875" style="29" customWidth="1"/>
    <col min="4354" max="4354" width="35.3984375" style="29" customWidth="1"/>
    <col min="4355" max="4355" width="17.3984375" style="29" customWidth="1"/>
    <col min="4356" max="4356" width="12.8984375" style="29" customWidth="1"/>
    <col min="4357" max="4357" width="24.69921875" style="29" customWidth="1"/>
    <col min="4358" max="4358" width="14.3984375" style="29" customWidth="1"/>
    <col min="4359" max="4359" width="13.3984375" style="29" customWidth="1"/>
    <col min="4360" max="4597" width="9.09765625" style="29" customWidth="1"/>
    <col min="4598" max="4608" width="5.296875" style="29"/>
    <col min="4609" max="4609" width="5.296875" style="29" customWidth="1"/>
    <col min="4610" max="4610" width="35.3984375" style="29" customWidth="1"/>
    <col min="4611" max="4611" width="17.3984375" style="29" customWidth="1"/>
    <col min="4612" max="4612" width="12.8984375" style="29" customWidth="1"/>
    <col min="4613" max="4613" width="24.69921875" style="29" customWidth="1"/>
    <col min="4614" max="4614" width="14.3984375" style="29" customWidth="1"/>
    <col min="4615" max="4615" width="13.3984375" style="29" customWidth="1"/>
    <col min="4616" max="4853" width="9.09765625" style="29" customWidth="1"/>
    <col min="4854" max="4864" width="5.296875" style="29"/>
    <col min="4865" max="4865" width="5.296875" style="29" customWidth="1"/>
    <col min="4866" max="4866" width="35.3984375" style="29" customWidth="1"/>
    <col min="4867" max="4867" width="17.3984375" style="29" customWidth="1"/>
    <col min="4868" max="4868" width="12.8984375" style="29" customWidth="1"/>
    <col min="4869" max="4869" width="24.69921875" style="29" customWidth="1"/>
    <col min="4870" max="4870" width="14.3984375" style="29" customWidth="1"/>
    <col min="4871" max="4871" width="13.3984375" style="29" customWidth="1"/>
    <col min="4872" max="5109" width="9.09765625" style="29" customWidth="1"/>
    <col min="5110" max="5120" width="5.296875" style="29"/>
    <col min="5121" max="5121" width="5.296875" style="29" customWidth="1"/>
    <col min="5122" max="5122" width="35.3984375" style="29" customWidth="1"/>
    <col min="5123" max="5123" width="17.3984375" style="29" customWidth="1"/>
    <col min="5124" max="5124" width="12.8984375" style="29" customWidth="1"/>
    <col min="5125" max="5125" width="24.69921875" style="29" customWidth="1"/>
    <col min="5126" max="5126" width="14.3984375" style="29" customWidth="1"/>
    <col min="5127" max="5127" width="13.3984375" style="29" customWidth="1"/>
    <col min="5128" max="5365" width="9.09765625" style="29" customWidth="1"/>
    <col min="5366" max="5376" width="5.296875" style="29"/>
    <col min="5377" max="5377" width="5.296875" style="29" customWidth="1"/>
    <col min="5378" max="5378" width="35.3984375" style="29" customWidth="1"/>
    <col min="5379" max="5379" width="17.3984375" style="29" customWidth="1"/>
    <col min="5380" max="5380" width="12.8984375" style="29" customWidth="1"/>
    <col min="5381" max="5381" width="24.69921875" style="29" customWidth="1"/>
    <col min="5382" max="5382" width="14.3984375" style="29" customWidth="1"/>
    <col min="5383" max="5383" width="13.3984375" style="29" customWidth="1"/>
    <col min="5384" max="5621" width="9.09765625" style="29" customWidth="1"/>
    <col min="5622" max="5632" width="5.296875" style="29"/>
    <col min="5633" max="5633" width="5.296875" style="29" customWidth="1"/>
    <col min="5634" max="5634" width="35.3984375" style="29" customWidth="1"/>
    <col min="5635" max="5635" width="17.3984375" style="29" customWidth="1"/>
    <col min="5636" max="5636" width="12.8984375" style="29" customWidth="1"/>
    <col min="5637" max="5637" width="24.69921875" style="29" customWidth="1"/>
    <col min="5638" max="5638" width="14.3984375" style="29" customWidth="1"/>
    <col min="5639" max="5639" width="13.3984375" style="29" customWidth="1"/>
    <col min="5640" max="5877" width="9.09765625" style="29" customWidth="1"/>
    <col min="5878" max="5888" width="5.296875" style="29"/>
    <col min="5889" max="5889" width="5.296875" style="29" customWidth="1"/>
    <col min="5890" max="5890" width="35.3984375" style="29" customWidth="1"/>
    <col min="5891" max="5891" width="17.3984375" style="29" customWidth="1"/>
    <col min="5892" max="5892" width="12.8984375" style="29" customWidth="1"/>
    <col min="5893" max="5893" width="24.69921875" style="29" customWidth="1"/>
    <col min="5894" max="5894" width="14.3984375" style="29" customWidth="1"/>
    <col min="5895" max="5895" width="13.3984375" style="29" customWidth="1"/>
    <col min="5896" max="6133" width="9.09765625" style="29" customWidth="1"/>
    <col min="6134" max="6144" width="5.296875" style="29"/>
    <col min="6145" max="6145" width="5.296875" style="29" customWidth="1"/>
    <col min="6146" max="6146" width="35.3984375" style="29" customWidth="1"/>
    <col min="6147" max="6147" width="17.3984375" style="29" customWidth="1"/>
    <col min="6148" max="6148" width="12.8984375" style="29" customWidth="1"/>
    <col min="6149" max="6149" width="24.69921875" style="29" customWidth="1"/>
    <col min="6150" max="6150" width="14.3984375" style="29" customWidth="1"/>
    <col min="6151" max="6151" width="13.3984375" style="29" customWidth="1"/>
    <col min="6152" max="6389" width="9.09765625" style="29" customWidth="1"/>
    <col min="6390" max="6400" width="5.296875" style="29"/>
    <col min="6401" max="6401" width="5.296875" style="29" customWidth="1"/>
    <col min="6402" max="6402" width="35.3984375" style="29" customWidth="1"/>
    <col min="6403" max="6403" width="17.3984375" style="29" customWidth="1"/>
    <col min="6404" max="6404" width="12.8984375" style="29" customWidth="1"/>
    <col min="6405" max="6405" width="24.69921875" style="29" customWidth="1"/>
    <col min="6406" max="6406" width="14.3984375" style="29" customWidth="1"/>
    <col min="6407" max="6407" width="13.3984375" style="29" customWidth="1"/>
    <col min="6408" max="6645" width="9.09765625" style="29" customWidth="1"/>
    <col min="6646" max="6656" width="5.296875" style="29"/>
    <col min="6657" max="6657" width="5.296875" style="29" customWidth="1"/>
    <col min="6658" max="6658" width="35.3984375" style="29" customWidth="1"/>
    <col min="6659" max="6659" width="17.3984375" style="29" customWidth="1"/>
    <col min="6660" max="6660" width="12.8984375" style="29" customWidth="1"/>
    <col min="6661" max="6661" width="24.69921875" style="29" customWidth="1"/>
    <col min="6662" max="6662" width="14.3984375" style="29" customWidth="1"/>
    <col min="6663" max="6663" width="13.3984375" style="29" customWidth="1"/>
    <col min="6664" max="6901" width="9.09765625" style="29" customWidth="1"/>
    <col min="6902" max="6912" width="5.296875" style="29"/>
    <col min="6913" max="6913" width="5.296875" style="29" customWidth="1"/>
    <col min="6914" max="6914" width="35.3984375" style="29" customWidth="1"/>
    <col min="6915" max="6915" width="17.3984375" style="29" customWidth="1"/>
    <col min="6916" max="6916" width="12.8984375" style="29" customWidth="1"/>
    <col min="6917" max="6917" width="24.69921875" style="29" customWidth="1"/>
    <col min="6918" max="6918" width="14.3984375" style="29" customWidth="1"/>
    <col min="6919" max="6919" width="13.3984375" style="29" customWidth="1"/>
    <col min="6920" max="7157" width="9.09765625" style="29" customWidth="1"/>
    <col min="7158" max="7168" width="5.296875" style="29"/>
    <col min="7169" max="7169" width="5.296875" style="29" customWidth="1"/>
    <col min="7170" max="7170" width="35.3984375" style="29" customWidth="1"/>
    <col min="7171" max="7171" width="17.3984375" style="29" customWidth="1"/>
    <col min="7172" max="7172" width="12.8984375" style="29" customWidth="1"/>
    <col min="7173" max="7173" width="24.69921875" style="29" customWidth="1"/>
    <col min="7174" max="7174" width="14.3984375" style="29" customWidth="1"/>
    <col min="7175" max="7175" width="13.3984375" style="29" customWidth="1"/>
    <col min="7176" max="7413" width="9.09765625" style="29" customWidth="1"/>
    <col min="7414" max="7424" width="5.296875" style="29"/>
    <col min="7425" max="7425" width="5.296875" style="29" customWidth="1"/>
    <col min="7426" max="7426" width="35.3984375" style="29" customWidth="1"/>
    <col min="7427" max="7427" width="17.3984375" style="29" customWidth="1"/>
    <col min="7428" max="7428" width="12.8984375" style="29" customWidth="1"/>
    <col min="7429" max="7429" width="24.69921875" style="29" customWidth="1"/>
    <col min="7430" max="7430" width="14.3984375" style="29" customWidth="1"/>
    <col min="7431" max="7431" width="13.3984375" style="29" customWidth="1"/>
    <col min="7432" max="7669" width="9.09765625" style="29" customWidth="1"/>
    <col min="7670" max="7680" width="5.296875" style="29"/>
    <col min="7681" max="7681" width="5.296875" style="29" customWidth="1"/>
    <col min="7682" max="7682" width="35.3984375" style="29" customWidth="1"/>
    <col min="7683" max="7683" width="17.3984375" style="29" customWidth="1"/>
    <col min="7684" max="7684" width="12.8984375" style="29" customWidth="1"/>
    <col min="7685" max="7685" width="24.69921875" style="29" customWidth="1"/>
    <col min="7686" max="7686" width="14.3984375" style="29" customWidth="1"/>
    <col min="7687" max="7687" width="13.3984375" style="29" customWidth="1"/>
    <col min="7688" max="7925" width="9.09765625" style="29" customWidth="1"/>
    <col min="7926" max="7936" width="5.296875" style="29"/>
    <col min="7937" max="7937" width="5.296875" style="29" customWidth="1"/>
    <col min="7938" max="7938" width="35.3984375" style="29" customWidth="1"/>
    <col min="7939" max="7939" width="17.3984375" style="29" customWidth="1"/>
    <col min="7940" max="7940" width="12.8984375" style="29" customWidth="1"/>
    <col min="7941" max="7941" width="24.69921875" style="29" customWidth="1"/>
    <col min="7942" max="7942" width="14.3984375" style="29" customWidth="1"/>
    <col min="7943" max="7943" width="13.3984375" style="29" customWidth="1"/>
    <col min="7944" max="8181" width="9.09765625" style="29" customWidth="1"/>
    <col min="8182" max="8192" width="5.296875" style="29"/>
    <col min="8193" max="8193" width="5.296875" style="29" customWidth="1"/>
    <col min="8194" max="8194" width="35.3984375" style="29" customWidth="1"/>
    <col min="8195" max="8195" width="17.3984375" style="29" customWidth="1"/>
    <col min="8196" max="8196" width="12.8984375" style="29" customWidth="1"/>
    <col min="8197" max="8197" width="24.69921875" style="29" customWidth="1"/>
    <col min="8198" max="8198" width="14.3984375" style="29" customWidth="1"/>
    <col min="8199" max="8199" width="13.3984375" style="29" customWidth="1"/>
    <col min="8200" max="8437" width="9.09765625" style="29" customWidth="1"/>
    <col min="8438" max="8448" width="5.296875" style="29"/>
    <col min="8449" max="8449" width="5.296875" style="29" customWidth="1"/>
    <col min="8450" max="8450" width="35.3984375" style="29" customWidth="1"/>
    <col min="8451" max="8451" width="17.3984375" style="29" customWidth="1"/>
    <col min="8452" max="8452" width="12.8984375" style="29" customWidth="1"/>
    <col min="8453" max="8453" width="24.69921875" style="29" customWidth="1"/>
    <col min="8454" max="8454" width="14.3984375" style="29" customWidth="1"/>
    <col min="8455" max="8455" width="13.3984375" style="29" customWidth="1"/>
    <col min="8456" max="8693" width="9.09765625" style="29" customWidth="1"/>
    <col min="8694" max="8704" width="5.296875" style="29"/>
    <col min="8705" max="8705" width="5.296875" style="29" customWidth="1"/>
    <col min="8706" max="8706" width="35.3984375" style="29" customWidth="1"/>
    <col min="8707" max="8707" width="17.3984375" style="29" customWidth="1"/>
    <col min="8708" max="8708" width="12.8984375" style="29" customWidth="1"/>
    <col min="8709" max="8709" width="24.69921875" style="29" customWidth="1"/>
    <col min="8710" max="8710" width="14.3984375" style="29" customWidth="1"/>
    <col min="8711" max="8711" width="13.3984375" style="29" customWidth="1"/>
    <col min="8712" max="8949" width="9.09765625" style="29" customWidth="1"/>
    <col min="8950" max="8960" width="5.296875" style="29"/>
    <col min="8961" max="8961" width="5.296875" style="29" customWidth="1"/>
    <col min="8962" max="8962" width="35.3984375" style="29" customWidth="1"/>
    <col min="8963" max="8963" width="17.3984375" style="29" customWidth="1"/>
    <col min="8964" max="8964" width="12.8984375" style="29" customWidth="1"/>
    <col min="8965" max="8965" width="24.69921875" style="29" customWidth="1"/>
    <col min="8966" max="8966" width="14.3984375" style="29" customWidth="1"/>
    <col min="8967" max="8967" width="13.3984375" style="29" customWidth="1"/>
    <col min="8968" max="9205" width="9.09765625" style="29" customWidth="1"/>
    <col min="9206" max="9216" width="5.296875" style="29"/>
    <col min="9217" max="9217" width="5.296875" style="29" customWidth="1"/>
    <col min="9218" max="9218" width="35.3984375" style="29" customWidth="1"/>
    <col min="9219" max="9219" width="17.3984375" style="29" customWidth="1"/>
    <col min="9220" max="9220" width="12.8984375" style="29" customWidth="1"/>
    <col min="9221" max="9221" width="24.69921875" style="29" customWidth="1"/>
    <col min="9222" max="9222" width="14.3984375" style="29" customWidth="1"/>
    <col min="9223" max="9223" width="13.3984375" style="29" customWidth="1"/>
    <col min="9224" max="9461" width="9.09765625" style="29" customWidth="1"/>
    <col min="9462" max="9472" width="5.296875" style="29"/>
    <col min="9473" max="9473" width="5.296875" style="29" customWidth="1"/>
    <col min="9474" max="9474" width="35.3984375" style="29" customWidth="1"/>
    <col min="9475" max="9475" width="17.3984375" style="29" customWidth="1"/>
    <col min="9476" max="9476" width="12.8984375" style="29" customWidth="1"/>
    <col min="9477" max="9477" width="24.69921875" style="29" customWidth="1"/>
    <col min="9478" max="9478" width="14.3984375" style="29" customWidth="1"/>
    <col min="9479" max="9479" width="13.3984375" style="29" customWidth="1"/>
    <col min="9480" max="9717" width="9.09765625" style="29" customWidth="1"/>
    <col min="9718" max="9728" width="5.296875" style="29"/>
    <col min="9729" max="9729" width="5.296875" style="29" customWidth="1"/>
    <col min="9730" max="9730" width="35.3984375" style="29" customWidth="1"/>
    <col min="9731" max="9731" width="17.3984375" style="29" customWidth="1"/>
    <col min="9732" max="9732" width="12.8984375" style="29" customWidth="1"/>
    <col min="9733" max="9733" width="24.69921875" style="29" customWidth="1"/>
    <col min="9734" max="9734" width="14.3984375" style="29" customWidth="1"/>
    <col min="9735" max="9735" width="13.3984375" style="29" customWidth="1"/>
    <col min="9736" max="9973" width="9.09765625" style="29" customWidth="1"/>
    <col min="9974" max="9984" width="5.296875" style="29"/>
    <col min="9985" max="9985" width="5.296875" style="29" customWidth="1"/>
    <col min="9986" max="9986" width="35.3984375" style="29" customWidth="1"/>
    <col min="9987" max="9987" width="17.3984375" style="29" customWidth="1"/>
    <col min="9988" max="9988" width="12.8984375" style="29" customWidth="1"/>
    <col min="9989" max="9989" width="24.69921875" style="29" customWidth="1"/>
    <col min="9990" max="9990" width="14.3984375" style="29" customWidth="1"/>
    <col min="9991" max="9991" width="13.3984375" style="29" customWidth="1"/>
    <col min="9992" max="10229" width="9.09765625" style="29" customWidth="1"/>
    <col min="10230" max="10240" width="5.296875" style="29"/>
    <col min="10241" max="10241" width="5.296875" style="29" customWidth="1"/>
    <col min="10242" max="10242" width="35.3984375" style="29" customWidth="1"/>
    <col min="10243" max="10243" width="17.3984375" style="29" customWidth="1"/>
    <col min="10244" max="10244" width="12.8984375" style="29" customWidth="1"/>
    <col min="10245" max="10245" width="24.69921875" style="29" customWidth="1"/>
    <col min="10246" max="10246" width="14.3984375" style="29" customWidth="1"/>
    <col min="10247" max="10247" width="13.3984375" style="29" customWidth="1"/>
    <col min="10248" max="10485" width="9.09765625" style="29" customWidth="1"/>
    <col min="10486" max="10496" width="5.296875" style="29"/>
    <col min="10497" max="10497" width="5.296875" style="29" customWidth="1"/>
    <col min="10498" max="10498" width="35.3984375" style="29" customWidth="1"/>
    <col min="10499" max="10499" width="17.3984375" style="29" customWidth="1"/>
    <col min="10500" max="10500" width="12.8984375" style="29" customWidth="1"/>
    <col min="10501" max="10501" width="24.69921875" style="29" customWidth="1"/>
    <col min="10502" max="10502" width="14.3984375" style="29" customWidth="1"/>
    <col min="10503" max="10503" width="13.3984375" style="29" customWidth="1"/>
    <col min="10504" max="10741" width="9.09765625" style="29" customWidth="1"/>
    <col min="10742" max="10752" width="5.296875" style="29"/>
    <col min="10753" max="10753" width="5.296875" style="29" customWidth="1"/>
    <col min="10754" max="10754" width="35.3984375" style="29" customWidth="1"/>
    <col min="10755" max="10755" width="17.3984375" style="29" customWidth="1"/>
    <col min="10756" max="10756" width="12.8984375" style="29" customWidth="1"/>
    <col min="10757" max="10757" width="24.69921875" style="29" customWidth="1"/>
    <col min="10758" max="10758" width="14.3984375" style="29" customWidth="1"/>
    <col min="10759" max="10759" width="13.3984375" style="29" customWidth="1"/>
    <col min="10760" max="10997" width="9.09765625" style="29" customWidth="1"/>
    <col min="10998" max="11008" width="5.296875" style="29"/>
    <col min="11009" max="11009" width="5.296875" style="29" customWidth="1"/>
    <col min="11010" max="11010" width="35.3984375" style="29" customWidth="1"/>
    <col min="11011" max="11011" width="17.3984375" style="29" customWidth="1"/>
    <col min="11012" max="11012" width="12.8984375" style="29" customWidth="1"/>
    <col min="11013" max="11013" width="24.69921875" style="29" customWidth="1"/>
    <col min="11014" max="11014" width="14.3984375" style="29" customWidth="1"/>
    <col min="11015" max="11015" width="13.3984375" style="29" customWidth="1"/>
    <col min="11016" max="11253" width="9.09765625" style="29" customWidth="1"/>
    <col min="11254" max="11264" width="5.296875" style="29"/>
    <col min="11265" max="11265" width="5.296875" style="29" customWidth="1"/>
    <col min="11266" max="11266" width="35.3984375" style="29" customWidth="1"/>
    <col min="11267" max="11267" width="17.3984375" style="29" customWidth="1"/>
    <col min="11268" max="11268" width="12.8984375" style="29" customWidth="1"/>
    <col min="11269" max="11269" width="24.69921875" style="29" customWidth="1"/>
    <col min="11270" max="11270" width="14.3984375" style="29" customWidth="1"/>
    <col min="11271" max="11271" width="13.3984375" style="29" customWidth="1"/>
    <col min="11272" max="11509" width="9.09765625" style="29" customWidth="1"/>
    <col min="11510" max="11520" width="5.296875" style="29"/>
    <col min="11521" max="11521" width="5.296875" style="29" customWidth="1"/>
    <col min="11522" max="11522" width="35.3984375" style="29" customWidth="1"/>
    <col min="11523" max="11523" width="17.3984375" style="29" customWidth="1"/>
    <col min="11524" max="11524" width="12.8984375" style="29" customWidth="1"/>
    <col min="11525" max="11525" width="24.69921875" style="29" customWidth="1"/>
    <col min="11526" max="11526" width="14.3984375" style="29" customWidth="1"/>
    <col min="11527" max="11527" width="13.3984375" style="29" customWidth="1"/>
    <col min="11528" max="11765" width="9.09765625" style="29" customWidth="1"/>
    <col min="11766" max="11776" width="5.296875" style="29"/>
    <col min="11777" max="11777" width="5.296875" style="29" customWidth="1"/>
    <col min="11778" max="11778" width="35.3984375" style="29" customWidth="1"/>
    <col min="11779" max="11779" width="17.3984375" style="29" customWidth="1"/>
    <col min="11780" max="11780" width="12.8984375" style="29" customWidth="1"/>
    <col min="11781" max="11781" width="24.69921875" style="29" customWidth="1"/>
    <col min="11782" max="11782" width="14.3984375" style="29" customWidth="1"/>
    <col min="11783" max="11783" width="13.3984375" style="29" customWidth="1"/>
    <col min="11784" max="12021" width="9.09765625" style="29" customWidth="1"/>
    <col min="12022" max="12032" width="5.296875" style="29"/>
    <col min="12033" max="12033" width="5.296875" style="29" customWidth="1"/>
    <col min="12034" max="12034" width="35.3984375" style="29" customWidth="1"/>
    <col min="12035" max="12035" width="17.3984375" style="29" customWidth="1"/>
    <col min="12036" max="12036" width="12.8984375" style="29" customWidth="1"/>
    <col min="12037" max="12037" width="24.69921875" style="29" customWidth="1"/>
    <col min="12038" max="12038" width="14.3984375" style="29" customWidth="1"/>
    <col min="12039" max="12039" width="13.3984375" style="29" customWidth="1"/>
    <col min="12040" max="12277" width="9.09765625" style="29" customWidth="1"/>
    <col min="12278" max="12288" width="5.296875" style="29"/>
    <col min="12289" max="12289" width="5.296875" style="29" customWidth="1"/>
    <col min="12290" max="12290" width="35.3984375" style="29" customWidth="1"/>
    <col min="12291" max="12291" width="17.3984375" style="29" customWidth="1"/>
    <col min="12292" max="12292" width="12.8984375" style="29" customWidth="1"/>
    <col min="12293" max="12293" width="24.69921875" style="29" customWidth="1"/>
    <col min="12294" max="12294" width="14.3984375" style="29" customWidth="1"/>
    <col min="12295" max="12295" width="13.3984375" style="29" customWidth="1"/>
    <col min="12296" max="12533" width="9.09765625" style="29" customWidth="1"/>
    <col min="12534" max="12544" width="5.296875" style="29"/>
    <col min="12545" max="12545" width="5.296875" style="29" customWidth="1"/>
    <col min="12546" max="12546" width="35.3984375" style="29" customWidth="1"/>
    <col min="12547" max="12547" width="17.3984375" style="29" customWidth="1"/>
    <col min="12548" max="12548" width="12.8984375" style="29" customWidth="1"/>
    <col min="12549" max="12549" width="24.69921875" style="29" customWidth="1"/>
    <col min="12550" max="12550" width="14.3984375" style="29" customWidth="1"/>
    <col min="12551" max="12551" width="13.3984375" style="29" customWidth="1"/>
    <col min="12552" max="12789" width="9.09765625" style="29" customWidth="1"/>
    <col min="12790" max="12800" width="5.296875" style="29"/>
    <col min="12801" max="12801" width="5.296875" style="29" customWidth="1"/>
    <col min="12802" max="12802" width="35.3984375" style="29" customWidth="1"/>
    <col min="12803" max="12803" width="17.3984375" style="29" customWidth="1"/>
    <col min="12804" max="12804" width="12.8984375" style="29" customWidth="1"/>
    <col min="12805" max="12805" width="24.69921875" style="29" customWidth="1"/>
    <col min="12806" max="12806" width="14.3984375" style="29" customWidth="1"/>
    <col min="12807" max="12807" width="13.3984375" style="29" customWidth="1"/>
    <col min="12808" max="13045" width="9.09765625" style="29" customWidth="1"/>
    <col min="13046" max="13056" width="5.296875" style="29"/>
    <col min="13057" max="13057" width="5.296875" style="29" customWidth="1"/>
    <col min="13058" max="13058" width="35.3984375" style="29" customWidth="1"/>
    <col min="13059" max="13059" width="17.3984375" style="29" customWidth="1"/>
    <col min="13060" max="13060" width="12.8984375" style="29" customWidth="1"/>
    <col min="13061" max="13061" width="24.69921875" style="29" customWidth="1"/>
    <col min="13062" max="13062" width="14.3984375" style="29" customWidth="1"/>
    <col min="13063" max="13063" width="13.3984375" style="29" customWidth="1"/>
    <col min="13064" max="13301" width="9.09765625" style="29" customWidth="1"/>
    <col min="13302" max="13312" width="5.296875" style="29"/>
    <col min="13313" max="13313" width="5.296875" style="29" customWidth="1"/>
    <col min="13314" max="13314" width="35.3984375" style="29" customWidth="1"/>
    <col min="13315" max="13315" width="17.3984375" style="29" customWidth="1"/>
    <col min="13316" max="13316" width="12.8984375" style="29" customWidth="1"/>
    <col min="13317" max="13317" width="24.69921875" style="29" customWidth="1"/>
    <col min="13318" max="13318" width="14.3984375" style="29" customWidth="1"/>
    <col min="13319" max="13319" width="13.3984375" style="29" customWidth="1"/>
    <col min="13320" max="13557" width="9.09765625" style="29" customWidth="1"/>
    <col min="13558" max="13568" width="5.296875" style="29"/>
    <col min="13569" max="13569" width="5.296875" style="29" customWidth="1"/>
    <col min="13570" max="13570" width="35.3984375" style="29" customWidth="1"/>
    <col min="13571" max="13571" width="17.3984375" style="29" customWidth="1"/>
    <col min="13572" max="13572" width="12.8984375" style="29" customWidth="1"/>
    <col min="13573" max="13573" width="24.69921875" style="29" customWidth="1"/>
    <col min="13574" max="13574" width="14.3984375" style="29" customWidth="1"/>
    <col min="13575" max="13575" width="13.3984375" style="29" customWidth="1"/>
    <col min="13576" max="13813" width="9.09765625" style="29" customWidth="1"/>
    <col min="13814" max="13824" width="5.296875" style="29"/>
    <col min="13825" max="13825" width="5.296875" style="29" customWidth="1"/>
    <col min="13826" max="13826" width="35.3984375" style="29" customWidth="1"/>
    <col min="13827" max="13827" width="17.3984375" style="29" customWidth="1"/>
    <col min="13828" max="13828" width="12.8984375" style="29" customWidth="1"/>
    <col min="13829" max="13829" width="24.69921875" style="29" customWidth="1"/>
    <col min="13830" max="13830" width="14.3984375" style="29" customWidth="1"/>
    <col min="13831" max="13831" width="13.3984375" style="29" customWidth="1"/>
    <col min="13832" max="14069" width="9.09765625" style="29" customWidth="1"/>
    <col min="14070" max="14080" width="5.296875" style="29"/>
    <col min="14081" max="14081" width="5.296875" style="29" customWidth="1"/>
    <col min="14082" max="14082" width="35.3984375" style="29" customWidth="1"/>
    <col min="14083" max="14083" width="17.3984375" style="29" customWidth="1"/>
    <col min="14084" max="14084" width="12.8984375" style="29" customWidth="1"/>
    <col min="14085" max="14085" width="24.69921875" style="29" customWidth="1"/>
    <col min="14086" max="14086" width="14.3984375" style="29" customWidth="1"/>
    <col min="14087" max="14087" width="13.3984375" style="29" customWidth="1"/>
    <col min="14088" max="14325" width="9.09765625" style="29" customWidth="1"/>
    <col min="14326" max="14336" width="5.296875" style="29"/>
    <col min="14337" max="14337" width="5.296875" style="29" customWidth="1"/>
    <col min="14338" max="14338" width="35.3984375" style="29" customWidth="1"/>
    <col min="14339" max="14339" width="17.3984375" style="29" customWidth="1"/>
    <col min="14340" max="14340" width="12.8984375" style="29" customWidth="1"/>
    <col min="14341" max="14341" width="24.69921875" style="29" customWidth="1"/>
    <col min="14342" max="14342" width="14.3984375" style="29" customWidth="1"/>
    <col min="14343" max="14343" width="13.3984375" style="29" customWidth="1"/>
    <col min="14344" max="14581" width="9.09765625" style="29" customWidth="1"/>
    <col min="14582" max="14592" width="5.296875" style="29"/>
    <col min="14593" max="14593" width="5.296875" style="29" customWidth="1"/>
    <col min="14594" max="14594" width="35.3984375" style="29" customWidth="1"/>
    <col min="14595" max="14595" width="17.3984375" style="29" customWidth="1"/>
    <col min="14596" max="14596" width="12.8984375" style="29" customWidth="1"/>
    <col min="14597" max="14597" width="24.69921875" style="29" customWidth="1"/>
    <col min="14598" max="14598" width="14.3984375" style="29" customWidth="1"/>
    <col min="14599" max="14599" width="13.3984375" style="29" customWidth="1"/>
    <col min="14600" max="14837" width="9.09765625" style="29" customWidth="1"/>
    <col min="14838" max="14848" width="5.296875" style="29"/>
    <col min="14849" max="14849" width="5.296875" style="29" customWidth="1"/>
    <col min="14850" max="14850" width="35.3984375" style="29" customWidth="1"/>
    <col min="14851" max="14851" width="17.3984375" style="29" customWidth="1"/>
    <col min="14852" max="14852" width="12.8984375" style="29" customWidth="1"/>
    <col min="14853" max="14853" width="24.69921875" style="29" customWidth="1"/>
    <col min="14854" max="14854" width="14.3984375" style="29" customWidth="1"/>
    <col min="14855" max="14855" width="13.3984375" style="29" customWidth="1"/>
    <col min="14856" max="15093" width="9.09765625" style="29" customWidth="1"/>
    <col min="15094" max="15104" width="5.296875" style="29"/>
    <col min="15105" max="15105" width="5.296875" style="29" customWidth="1"/>
    <col min="15106" max="15106" width="35.3984375" style="29" customWidth="1"/>
    <col min="15107" max="15107" width="17.3984375" style="29" customWidth="1"/>
    <col min="15108" max="15108" width="12.8984375" style="29" customWidth="1"/>
    <col min="15109" max="15109" width="24.69921875" style="29" customWidth="1"/>
    <col min="15110" max="15110" width="14.3984375" style="29" customWidth="1"/>
    <col min="15111" max="15111" width="13.3984375" style="29" customWidth="1"/>
    <col min="15112" max="15349" width="9.09765625" style="29" customWidth="1"/>
    <col min="15350" max="15360" width="5.296875" style="29"/>
    <col min="15361" max="15361" width="5.296875" style="29" customWidth="1"/>
    <col min="15362" max="15362" width="35.3984375" style="29" customWidth="1"/>
    <col min="15363" max="15363" width="17.3984375" style="29" customWidth="1"/>
    <col min="15364" max="15364" width="12.8984375" style="29" customWidth="1"/>
    <col min="15365" max="15365" width="24.69921875" style="29" customWidth="1"/>
    <col min="15366" max="15366" width="14.3984375" style="29" customWidth="1"/>
    <col min="15367" max="15367" width="13.3984375" style="29" customWidth="1"/>
    <col min="15368" max="15605" width="9.09765625" style="29" customWidth="1"/>
    <col min="15606" max="15616" width="5.296875" style="29"/>
    <col min="15617" max="15617" width="5.296875" style="29" customWidth="1"/>
    <col min="15618" max="15618" width="35.3984375" style="29" customWidth="1"/>
    <col min="15619" max="15619" width="17.3984375" style="29" customWidth="1"/>
    <col min="15620" max="15620" width="12.8984375" style="29" customWidth="1"/>
    <col min="15621" max="15621" width="24.69921875" style="29" customWidth="1"/>
    <col min="15622" max="15622" width="14.3984375" style="29" customWidth="1"/>
    <col min="15623" max="15623" width="13.3984375" style="29" customWidth="1"/>
    <col min="15624" max="15861" width="9.09765625" style="29" customWidth="1"/>
    <col min="15862" max="15872" width="5.296875" style="29"/>
    <col min="15873" max="15873" width="5.296875" style="29" customWidth="1"/>
    <col min="15874" max="15874" width="35.3984375" style="29" customWidth="1"/>
    <col min="15875" max="15875" width="17.3984375" style="29" customWidth="1"/>
    <col min="15876" max="15876" width="12.8984375" style="29" customWidth="1"/>
    <col min="15877" max="15877" width="24.69921875" style="29" customWidth="1"/>
    <col min="15878" max="15878" width="14.3984375" style="29" customWidth="1"/>
    <col min="15879" max="15879" width="13.3984375" style="29" customWidth="1"/>
    <col min="15880" max="16117" width="9.09765625" style="29" customWidth="1"/>
    <col min="16118" max="16128" width="5.296875" style="29"/>
    <col min="16129" max="16129" width="5.296875" style="29" customWidth="1"/>
    <col min="16130" max="16130" width="35.3984375" style="29" customWidth="1"/>
    <col min="16131" max="16131" width="17.3984375" style="29" customWidth="1"/>
    <col min="16132" max="16132" width="12.8984375" style="29" customWidth="1"/>
    <col min="16133" max="16133" width="24.69921875" style="29" customWidth="1"/>
    <col min="16134" max="16134" width="14.3984375" style="29" customWidth="1"/>
    <col min="16135" max="16135" width="13.3984375" style="29" customWidth="1"/>
    <col min="16136" max="16373" width="9.09765625" style="29" customWidth="1"/>
    <col min="16374" max="16384" width="5.296875" style="29"/>
  </cols>
  <sheetData>
    <row r="1" spans="1:9" ht="20.399999999999999" x14ac:dyDescent="0.25">
      <c r="A1" s="104" t="s">
        <v>47</v>
      </c>
      <c r="B1" s="104"/>
      <c r="C1" s="104"/>
      <c r="D1" s="104"/>
      <c r="E1" s="104"/>
      <c r="F1" s="104"/>
      <c r="G1" s="104"/>
    </row>
    <row r="2" spans="1:9" ht="20.399999999999999" x14ac:dyDescent="0.25">
      <c r="A2" s="104" t="s">
        <v>48</v>
      </c>
      <c r="B2" s="104"/>
      <c r="C2" s="104"/>
      <c r="D2" s="104"/>
      <c r="E2" s="104"/>
      <c r="F2" s="104"/>
      <c r="G2" s="104"/>
    </row>
    <row r="3" spans="1:9" ht="21" x14ac:dyDescent="0.25">
      <c r="A3" s="30"/>
      <c r="B3" s="30"/>
      <c r="C3" s="30"/>
      <c r="D3" s="105" t="s">
        <v>49</v>
      </c>
      <c r="E3" s="105"/>
      <c r="F3" s="105"/>
      <c r="G3" s="105"/>
    </row>
    <row r="4" spans="1:9" s="31" customFormat="1" ht="52.5" customHeight="1" x14ac:dyDescent="0.25">
      <c r="A4" s="106" t="s">
        <v>0</v>
      </c>
      <c r="B4" s="106" t="s">
        <v>50</v>
      </c>
      <c r="C4" s="107" t="s">
        <v>51</v>
      </c>
      <c r="D4" s="107" t="s">
        <v>52</v>
      </c>
      <c r="E4" s="107" t="s">
        <v>53</v>
      </c>
      <c r="F4" s="107" t="s">
        <v>54</v>
      </c>
      <c r="G4" s="107" t="s">
        <v>55</v>
      </c>
    </row>
    <row r="5" spans="1:9" s="31" customFormat="1" ht="27" customHeight="1" x14ac:dyDescent="0.25">
      <c r="A5" s="106"/>
      <c r="B5" s="106"/>
      <c r="C5" s="108"/>
      <c r="D5" s="109"/>
      <c r="E5" s="109"/>
      <c r="F5" s="109"/>
      <c r="G5" s="109"/>
    </row>
    <row r="6" spans="1:9" s="31" customFormat="1" ht="24" customHeight="1" x14ac:dyDescent="0.25">
      <c r="A6" s="99" t="s">
        <v>24</v>
      </c>
      <c r="B6" s="100"/>
      <c r="C6" s="32"/>
      <c r="D6" s="33">
        <f>D7+D15+D32</f>
        <v>285708</v>
      </c>
      <c r="E6" s="34"/>
      <c r="F6" s="34"/>
      <c r="G6" s="35"/>
    </row>
    <row r="7" spans="1:9" s="31" customFormat="1" ht="24" customHeight="1" x14ac:dyDescent="0.25">
      <c r="A7" s="32" t="s">
        <v>56</v>
      </c>
      <c r="B7" s="32" t="s">
        <v>57</v>
      </c>
      <c r="C7" s="32"/>
      <c r="D7" s="33">
        <f>D8+D10+D14</f>
        <v>42717</v>
      </c>
      <c r="E7" s="34"/>
      <c r="F7" s="34"/>
      <c r="G7" s="35"/>
      <c r="I7" s="36"/>
    </row>
    <row r="8" spans="1:9" s="31" customFormat="1" ht="24" customHeight="1" x14ac:dyDescent="0.25">
      <c r="A8" s="32" t="s">
        <v>58</v>
      </c>
      <c r="B8" s="32" t="s">
        <v>59</v>
      </c>
      <c r="C8" s="32"/>
      <c r="D8" s="33">
        <f>D9</f>
        <v>2000</v>
      </c>
      <c r="E8" s="34"/>
      <c r="F8" s="34"/>
      <c r="G8" s="35"/>
    </row>
    <row r="9" spans="1:9" s="43" customFormat="1" ht="58.5" customHeight="1" x14ac:dyDescent="0.25">
      <c r="A9" s="37">
        <v>1</v>
      </c>
      <c r="B9" s="38" t="s">
        <v>60</v>
      </c>
      <c r="C9" s="37"/>
      <c r="D9" s="39">
        <f>17198-15198</f>
        <v>2000</v>
      </c>
      <c r="E9" s="40" t="s">
        <v>61</v>
      </c>
      <c r="F9" s="41" t="s">
        <v>62</v>
      </c>
      <c r="G9" s="42"/>
    </row>
    <row r="10" spans="1:9" s="31" customFormat="1" ht="26.25" customHeight="1" x14ac:dyDescent="0.25">
      <c r="A10" s="32" t="s">
        <v>63</v>
      </c>
      <c r="B10" s="44" t="s">
        <v>64</v>
      </c>
      <c r="C10" s="32"/>
      <c r="D10" s="33">
        <f>SUM(D11:D13)</f>
        <v>26003</v>
      </c>
      <c r="E10" s="34"/>
      <c r="F10" s="34"/>
      <c r="G10" s="35"/>
    </row>
    <row r="11" spans="1:9" s="43" customFormat="1" ht="82.5" customHeight="1" x14ac:dyDescent="0.25">
      <c r="A11" s="37">
        <v>1</v>
      </c>
      <c r="B11" s="45" t="s">
        <v>65</v>
      </c>
      <c r="C11" s="37" t="s">
        <v>66</v>
      </c>
      <c r="D11" s="39">
        <v>25000</v>
      </c>
      <c r="E11" s="40" t="s">
        <v>67</v>
      </c>
      <c r="F11" s="101" t="s">
        <v>68</v>
      </c>
      <c r="G11" s="42"/>
    </row>
    <row r="12" spans="1:9" s="31" customFormat="1" ht="36.75" customHeight="1" x14ac:dyDescent="0.25">
      <c r="A12" s="37">
        <v>2</v>
      </c>
      <c r="B12" s="38" t="s">
        <v>69</v>
      </c>
      <c r="C12" s="37" t="s">
        <v>70</v>
      </c>
      <c r="D12" s="39">
        <v>3</v>
      </c>
      <c r="E12" s="40"/>
      <c r="F12" s="102"/>
      <c r="G12" s="42"/>
    </row>
    <row r="13" spans="1:9" s="31" customFormat="1" ht="63" customHeight="1" x14ac:dyDescent="0.25">
      <c r="A13" s="37">
        <v>3</v>
      </c>
      <c r="B13" s="46" t="s">
        <v>71</v>
      </c>
      <c r="C13" s="37" t="s">
        <v>72</v>
      </c>
      <c r="D13" s="39">
        <v>1000</v>
      </c>
      <c r="E13" s="40"/>
      <c r="F13" s="103"/>
      <c r="G13" s="42"/>
    </row>
    <row r="14" spans="1:9" s="52" customFormat="1" ht="82.5" customHeight="1" x14ac:dyDescent="0.25">
      <c r="A14" s="47" t="s">
        <v>73</v>
      </c>
      <c r="B14" s="48" t="s">
        <v>74</v>
      </c>
      <c r="C14" s="47"/>
      <c r="D14" s="49">
        <f>14714</f>
        <v>14714</v>
      </c>
      <c r="E14" s="50" t="s">
        <v>75</v>
      </c>
      <c r="F14" s="50" t="s">
        <v>76</v>
      </c>
      <c r="G14" s="51"/>
    </row>
    <row r="15" spans="1:9" s="31" customFormat="1" ht="22.5" customHeight="1" x14ac:dyDescent="0.25">
      <c r="A15" s="32" t="s">
        <v>77</v>
      </c>
      <c r="B15" s="32" t="s">
        <v>78</v>
      </c>
      <c r="C15" s="32"/>
      <c r="D15" s="33">
        <f>D16+D20</f>
        <v>163000</v>
      </c>
      <c r="E15" s="34"/>
      <c r="F15" s="34"/>
      <c r="G15" s="35"/>
    </row>
    <row r="16" spans="1:9" s="31" customFormat="1" ht="104.25" customHeight="1" x14ac:dyDescent="0.25">
      <c r="A16" s="32" t="s">
        <v>58</v>
      </c>
      <c r="B16" s="53" t="s">
        <v>79</v>
      </c>
      <c r="C16" s="32"/>
      <c r="D16" s="33">
        <f>D17</f>
        <v>50000</v>
      </c>
      <c r="E16" s="34"/>
      <c r="F16" s="34"/>
      <c r="G16" s="54"/>
    </row>
    <row r="17" spans="1:7" s="60" customFormat="1" ht="30" customHeight="1" x14ac:dyDescent="0.25">
      <c r="A17" s="55"/>
      <c r="B17" s="56" t="s">
        <v>80</v>
      </c>
      <c r="C17" s="55"/>
      <c r="D17" s="57">
        <f>SUM(D18:D19)</f>
        <v>50000</v>
      </c>
      <c r="E17" s="58"/>
      <c r="F17" s="58"/>
      <c r="G17" s="59"/>
    </row>
    <row r="18" spans="1:7" s="60" customFormat="1" ht="42.75" customHeight="1" x14ac:dyDescent="0.25">
      <c r="A18" s="55"/>
      <c r="B18" s="61" t="s">
        <v>81</v>
      </c>
      <c r="C18" s="55"/>
      <c r="D18" s="62">
        <v>40000</v>
      </c>
      <c r="E18" s="58"/>
      <c r="F18" s="58"/>
      <c r="G18" s="63" t="s">
        <v>82</v>
      </c>
    </row>
    <row r="19" spans="1:7" s="31" customFormat="1" ht="83.25" customHeight="1" x14ac:dyDescent="0.25">
      <c r="A19" s="37"/>
      <c r="B19" s="64" t="s">
        <v>83</v>
      </c>
      <c r="C19" s="37" t="s">
        <v>84</v>
      </c>
      <c r="D19" s="39">
        <v>10000</v>
      </c>
      <c r="E19" s="40" t="s">
        <v>85</v>
      </c>
      <c r="F19" s="40" t="s">
        <v>86</v>
      </c>
      <c r="G19" s="42"/>
    </row>
    <row r="20" spans="1:7" s="31" customFormat="1" ht="44.25" customHeight="1" x14ac:dyDescent="0.25">
      <c r="A20" s="32" t="s">
        <v>63</v>
      </c>
      <c r="B20" s="32" t="s">
        <v>87</v>
      </c>
      <c r="C20" s="32"/>
      <c r="D20" s="33">
        <f>D21+D27</f>
        <v>113000</v>
      </c>
      <c r="E20" s="34"/>
      <c r="F20" s="34"/>
      <c r="G20" s="35"/>
    </row>
    <row r="21" spans="1:7" s="60" customFormat="1" ht="22.5" customHeight="1" x14ac:dyDescent="0.25">
      <c r="A21" s="55"/>
      <c r="B21" s="55" t="s">
        <v>88</v>
      </c>
      <c r="C21" s="55"/>
      <c r="D21" s="57">
        <f>SUM(D22:D26)</f>
        <v>46000</v>
      </c>
      <c r="E21" s="58"/>
      <c r="F21" s="58"/>
      <c r="G21" s="59"/>
    </row>
    <row r="22" spans="1:7" s="31" customFormat="1" ht="69" customHeight="1" x14ac:dyDescent="0.25">
      <c r="A22" s="37">
        <v>1</v>
      </c>
      <c r="B22" s="65" t="s">
        <v>89</v>
      </c>
      <c r="C22" s="66" t="s">
        <v>90</v>
      </c>
      <c r="D22" s="39">
        <v>10000</v>
      </c>
      <c r="E22" s="40" t="s">
        <v>91</v>
      </c>
      <c r="F22" s="40" t="s">
        <v>86</v>
      </c>
      <c r="G22" s="67"/>
    </row>
    <row r="23" spans="1:7" ht="103.5" customHeight="1" x14ac:dyDescent="0.25">
      <c r="A23" s="37">
        <v>2</v>
      </c>
      <c r="B23" s="68" t="s">
        <v>92</v>
      </c>
      <c r="C23" s="69" t="s">
        <v>90</v>
      </c>
      <c r="D23" s="39">
        <v>8000</v>
      </c>
      <c r="E23" s="40" t="s">
        <v>93</v>
      </c>
      <c r="F23" s="40" t="s">
        <v>94</v>
      </c>
      <c r="G23" s="67"/>
    </row>
    <row r="24" spans="1:7" ht="89.25" customHeight="1" x14ac:dyDescent="0.25">
      <c r="A24" s="37">
        <v>3</v>
      </c>
      <c r="B24" s="68" t="s">
        <v>95</v>
      </c>
      <c r="C24" s="69" t="s">
        <v>96</v>
      </c>
      <c r="D24" s="39">
        <v>10000</v>
      </c>
      <c r="E24" s="40" t="s">
        <v>91</v>
      </c>
      <c r="F24" s="40" t="s">
        <v>97</v>
      </c>
      <c r="G24" s="67"/>
    </row>
    <row r="25" spans="1:7" ht="78.75" customHeight="1" x14ac:dyDescent="0.25">
      <c r="A25" s="37">
        <v>4</v>
      </c>
      <c r="B25" s="68" t="s">
        <v>98</v>
      </c>
      <c r="C25" s="37" t="s">
        <v>99</v>
      </c>
      <c r="D25" s="39">
        <v>8000</v>
      </c>
      <c r="E25" s="40" t="s">
        <v>93</v>
      </c>
      <c r="F25" s="40" t="s">
        <v>100</v>
      </c>
      <c r="G25" s="67"/>
    </row>
    <row r="26" spans="1:7" ht="69" customHeight="1" x14ac:dyDescent="0.25">
      <c r="A26" s="37">
        <v>5</v>
      </c>
      <c r="B26" s="68" t="s">
        <v>101</v>
      </c>
      <c r="C26" s="69" t="s">
        <v>102</v>
      </c>
      <c r="D26" s="39">
        <v>10000</v>
      </c>
      <c r="E26" s="40" t="s">
        <v>91</v>
      </c>
      <c r="F26" s="40" t="s">
        <v>103</v>
      </c>
      <c r="G26" s="67"/>
    </row>
    <row r="27" spans="1:7" s="73" customFormat="1" ht="23.25" customHeight="1" x14ac:dyDescent="0.25">
      <c r="A27" s="55"/>
      <c r="B27" s="70" t="s">
        <v>104</v>
      </c>
      <c r="C27" s="71"/>
      <c r="D27" s="57">
        <f>SUM(D28:D31)</f>
        <v>67000</v>
      </c>
      <c r="E27" s="58"/>
      <c r="F27" s="40"/>
      <c r="G27" s="72"/>
    </row>
    <row r="28" spans="1:7" ht="70.5" customHeight="1" x14ac:dyDescent="0.25">
      <c r="A28" s="37">
        <v>1</v>
      </c>
      <c r="B28" s="68" t="s">
        <v>105</v>
      </c>
      <c r="C28" s="69" t="s">
        <v>106</v>
      </c>
      <c r="D28" s="39">
        <v>10000</v>
      </c>
      <c r="E28" s="40" t="s">
        <v>107</v>
      </c>
      <c r="F28" s="40" t="s">
        <v>108</v>
      </c>
      <c r="G28" s="67"/>
    </row>
    <row r="29" spans="1:7" ht="88.5" customHeight="1" x14ac:dyDescent="0.25">
      <c r="A29" s="37">
        <v>2</v>
      </c>
      <c r="B29" s="68" t="s">
        <v>109</v>
      </c>
      <c r="C29" s="69" t="s">
        <v>106</v>
      </c>
      <c r="D29" s="39">
        <v>10000</v>
      </c>
      <c r="E29" s="40" t="s">
        <v>110</v>
      </c>
      <c r="F29" s="40" t="s">
        <v>111</v>
      </c>
      <c r="G29" s="67"/>
    </row>
    <row r="30" spans="1:7" ht="73.5" customHeight="1" x14ac:dyDescent="0.25">
      <c r="A30" s="37">
        <v>3</v>
      </c>
      <c r="B30" s="68" t="s">
        <v>112</v>
      </c>
      <c r="C30" s="69" t="s">
        <v>113</v>
      </c>
      <c r="D30" s="39">
        <v>7000</v>
      </c>
      <c r="E30" s="40" t="s">
        <v>107</v>
      </c>
      <c r="F30" s="40" t="s">
        <v>114</v>
      </c>
      <c r="G30" s="67"/>
    </row>
    <row r="31" spans="1:7" ht="80.25" customHeight="1" x14ac:dyDescent="0.25">
      <c r="A31" s="37">
        <v>4</v>
      </c>
      <c r="B31" s="68" t="s">
        <v>115</v>
      </c>
      <c r="C31" s="69" t="s">
        <v>106</v>
      </c>
      <c r="D31" s="39">
        <v>40000</v>
      </c>
      <c r="E31" s="40" t="s">
        <v>110</v>
      </c>
      <c r="F31" s="40" t="s">
        <v>116</v>
      </c>
      <c r="G31" s="67"/>
    </row>
    <row r="32" spans="1:7" s="31" customFormat="1" ht="77.25" customHeight="1" x14ac:dyDescent="0.25">
      <c r="A32" s="32" t="s">
        <v>117</v>
      </c>
      <c r="B32" s="32" t="s">
        <v>118</v>
      </c>
      <c r="C32" s="32"/>
      <c r="D32" s="33">
        <f>D33+D36</f>
        <v>79991</v>
      </c>
      <c r="E32" s="35" t="s">
        <v>119</v>
      </c>
      <c r="F32" s="34"/>
      <c r="G32" s="35"/>
    </row>
    <row r="33" spans="1:8" s="31" customFormat="1" ht="32.25" customHeight="1" x14ac:dyDescent="0.25">
      <c r="A33" s="32"/>
      <c r="B33" s="53" t="s">
        <v>88</v>
      </c>
      <c r="C33" s="32"/>
      <c r="D33" s="33">
        <f>SUM(D34:D35)</f>
        <v>75991</v>
      </c>
      <c r="E33" s="34"/>
      <c r="F33" s="34"/>
      <c r="G33" s="35"/>
    </row>
    <row r="34" spans="1:8" s="43" customFormat="1" ht="81.75" customHeight="1" x14ac:dyDescent="0.25">
      <c r="A34" s="37">
        <v>1</v>
      </c>
      <c r="B34" s="74" t="s">
        <v>120</v>
      </c>
      <c r="C34" s="37" t="s">
        <v>90</v>
      </c>
      <c r="D34" s="39">
        <f>74991</f>
        <v>74991</v>
      </c>
      <c r="E34" s="40" t="s">
        <v>121</v>
      </c>
      <c r="F34" s="40" t="s">
        <v>111</v>
      </c>
      <c r="G34" s="42" t="s">
        <v>122</v>
      </c>
      <c r="H34" s="75"/>
    </row>
    <row r="35" spans="1:8" s="31" customFormat="1" ht="64.5" customHeight="1" x14ac:dyDescent="0.25">
      <c r="A35" s="37">
        <v>2</v>
      </c>
      <c r="B35" s="76" t="s">
        <v>123</v>
      </c>
      <c r="C35" s="77" t="s">
        <v>124</v>
      </c>
      <c r="D35" s="39">
        <v>1000</v>
      </c>
      <c r="E35" s="40" t="s">
        <v>125</v>
      </c>
      <c r="F35" s="40"/>
      <c r="G35" s="42" t="s">
        <v>126</v>
      </c>
    </row>
    <row r="36" spans="1:8" s="60" customFormat="1" ht="23.25" customHeight="1" x14ac:dyDescent="0.25">
      <c r="A36" s="55"/>
      <c r="B36" s="78" t="s">
        <v>104</v>
      </c>
      <c r="C36" s="55"/>
      <c r="D36" s="57">
        <f>D37</f>
        <v>4000</v>
      </c>
      <c r="E36" s="58"/>
      <c r="F36" s="58"/>
      <c r="G36" s="59"/>
    </row>
    <row r="37" spans="1:8" s="31" customFormat="1" ht="75" customHeight="1" x14ac:dyDescent="0.25">
      <c r="A37" s="37">
        <v>1</v>
      </c>
      <c r="B37" s="79" t="s">
        <v>127</v>
      </c>
      <c r="C37" s="37" t="s">
        <v>128</v>
      </c>
      <c r="D37" s="39">
        <v>4000</v>
      </c>
      <c r="E37" s="40" t="s">
        <v>129</v>
      </c>
      <c r="F37" s="40" t="s">
        <v>130</v>
      </c>
      <c r="G37" s="42"/>
    </row>
  </sheetData>
  <mergeCells count="12">
    <mergeCell ref="A6:B6"/>
    <mergeCell ref="F11:F13"/>
    <mergeCell ref="A1:G1"/>
    <mergeCell ref="A2:G2"/>
    <mergeCell ref="D3:G3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theo SL thực tế của KBNN </vt:lpstr>
      <vt:lpstr>theo SL ước thực hiện</vt:lpstr>
      <vt:lpstr>theo SL ước thực hiện (2)</vt:lpstr>
      <vt:lpstr>Theo doi von thong bao sau</vt:lpstr>
      <vt:lpstr>'theo SL ước thực hiện (2)'!Print_Area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2020-07-15T07:29:25Z</dcterms:modified>
</cp:coreProperties>
</file>