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6945" firstSheet="1" activeTab="4"/>
  </bookViews>
  <sheets>
    <sheet name="Danh mục Sgk L2 đến L12 (hà)" sheetId="1" r:id="rId1"/>
    <sheet name="K" sheetId="2" r:id="rId2"/>
    <sheet name="Không lây biểu này" sheetId="3" r:id="rId3"/>
    <sheet name="Kinh phí SGK 2020-2021 " sheetId="4" r:id="rId4"/>
    <sheet name="Chi phí hoc tap 2021-2022" sheetId="5" r:id="rId5"/>
  </sheets>
  <definedNames>
    <definedName name="_xlnm.Print_Titles" localSheetId="0">'Danh mục Sgk L2 đến L12 (hà)'!$5:$6</definedName>
    <definedName name="_xlnm.Print_Titles" localSheetId="2">'Không lây biểu này'!$7:$8</definedName>
  </definedNames>
  <calcPr fullCalcOnLoad="1"/>
</workbook>
</file>

<file path=xl/sharedStrings.xml><?xml version="1.0" encoding="utf-8"?>
<sst xmlns="http://schemas.openxmlformats.org/spreadsheetml/2006/main" count="1813" uniqueCount="666">
  <si>
    <t>STT</t>
  </si>
  <si>
    <t xml:space="preserve">Công nghệ 10 </t>
  </si>
  <si>
    <t>Công An Nhân dân</t>
  </si>
  <si>
    <t>Hướng dẫn phòng tránh đuối nước (dành cho học sinh tiểu học)</t>
  </si>
  <si>
    <t>Hướng dẫn phòng chống xâm hại (dành cho học sinh tiểu học)</t>
  </si>
  <si>
    <t>Tên đơn vị</t>
  </si>
  <si>
    <t>Số lượng học sinh được hưởng theo chế độ Nghị quyết số 31/NQ-HDND</t>
  </si>
  <si>
    <t>Lớp 1</t>
  </si>
  <si>
    <t>Lớp 2</t>
  </si>
  <si>
    <t>Lớp 3</t>
  </si>
  <si>
    <t>Lớp 4</t>
  </si>
  <si>
    <t>Lớp 5</t>
  </si>
  <si>
    <t>Lớp 6</t>
  </si>
  <si>
    <t>Lớp 7</t>
  </si>
  <si>
    <t>Lớp 8</t>
  </si>
  <si>
    <t>Lớp 9</t>
  </si>
  <si>
    <t>Lớp 10</t>
  </si>
  <si>
    <t>Lớp 11</t>
  </si>
  <si>
    <t>Lớp 12</t>
  </si>
  <si>
    <t>A</t>
  </si>
  <si>
    <t>TIỂU HỌC</t>
  </si>
  <si>
    <t>B</t>
  </si>
  <si>
    <t>TRUNG HỌC CƠ SỞ</t>
  </si>
  <si>
    <t>C</t>
  </si>
  <si>
    <t>TRUNG HỌC PHỔ THÔNG</t>
  </si>
  <si>
    <t>I</t>
  </si>
  <si>
    <t>HUYỆN CƯ JÚT</t>
  </si>
  <si>
    <t>Trường TH Y Jut</t>
  </si>
  <si>
    <t>Trường TH Chu Văn An</t>
  </si>
  <si>
    <t>Trường TH Hùng Vương</t>
  </si>
  <si>
    <t>Trường TH Trần Quốc Toản</t>
  </si>
  <si>
    <t>Trường TH Nguyễn Du</t>
  </si>
  <si>
    <t>Trường TH Lê Hồng Phong</t>
  </si>
  <si>
    <t>Trường TH Hà Huy Tập</t>
  </si>
  <si>
    <t>Trường TH Nguyễn Đình Chiểu</t>
  </si>
  <si>
    <t>Trường TH Lý Tự Trọng</t>
  </si>
  <si>
    <t>Trường TH Trần Phú</t>
  </si>
  <si>
    <t>Trường TH Kim Đồng</t>
  </si>
  <si>
    <t>Trường TH Ngô Quyền</t>
  </si>
  <si>
    <t xml:space="preserve">Trường TH Lương Thế Vinh </t>
  </si>
  <si>
    <t>Trường TH Tô Hiệu</t>
  </si>
  <si>
    <t>Trường TH Vừ A Dính</t>
  </si>
  <si>
    <t>Trường TH Nguyễn Huệ</t>
  </si>
  <si>
    <t>Trường TH Lê Lợi</t>
  </si>
  <si>
    <t>Trường TH Lê Qúy Đôn</t>
  </si>
  <si>
    <t>Trường TH và THCS Trúc Sơn</t>
  </si>
  <si>
    <t>Trường THCS Nguyễn Chi Thanh</t>
  </si>
  <si>
    <t>Trường THCS Nguyễn Công Trứ</t>
  </si>
  <si>
    <t>Trường THCS Nguyễn Trãi</t>
  </si>
  <si>
    <t>Trường THCS Phạm Văn Đồng</t>
  </si>
  <si>
    <t>Trường THCS Phan Đình Phùng</t>
  </si>
  <si>
    <t>Trường THCS Nguyễn Tất Thành</t>
  </si>
  <si>
    <t>Trường THCS Phạm Hồng Thái</t>
  </si>
  <si>
    <t>Trường THCS Cao Bá Quát</t>
  </si>
  <si>
    <t>Trường THCS Hoàng Văn Thụ</t>
  </si>
  <si>
    <t>II</t>
  </si>
  <si>
    <t>HUYỆN ĐẮK G'LONG</t>
  </si>
  <si>
    <t>Trường TH Nguyễn Văn Trỗi</t>
  </si>
  <si>
    <t xml:space="preserve">Trường PTDTBT TH Vừ A Dính </t>
  </si>
  <si>
    <t>Trường TH La Văn Cầu</t>
  </si>
  <si>
    <t>Trường TH Nguyễn Trãi</t>
  </si>
  <si>
    <t>Trường TH Nơ Trang Lơng</t>
  </si>
  <si>
    <t>Trường TH Quảng Sơn</t>
  </si>
  <si>
    <t xml:space="preserve">Trường TH Lý Tự Trọng </t>
  </si>
  <si>
    <t>Trường TH Nguyễn Bá Ngọc</t>
  </si>
  <si>
    <t>Trường TH Bế Văn Đàn</t>
  </si>
  <si>
    <t>Trường TH&amp;THCS Trần Quốc Toản</t>
  </si>
  <si>
    <t>Trường TH&amp;THCS Võ Thị Sáu</t>
  </si>
  <si>
    <t>Trường TH&amp;THCS Đắk Plao</t>
  </si>
  <si>
    <t>Trường THCS Nguyễn Du</t>
  </si>
  <si>
    <t>TRường THCS Phan Chu Trinh</t>
  </si>
  <si>
    <t>Trường THCS Đắk Nang</t>
  </si>
  <si>
    <t>Trường THCS Đắk R' Măng</t>
  </si>
  <si>
    <t>Trường THCS Chu Văn An</t>
  </si>
  <si>
    <t>Trường THCS Quảng Hòa</t>
  </si>
  <si>
    <t>III</t>
  </si>
  <si>
    <t>HUYỆN ĐẮK Mil</t>
  </si>
  <si>
    <t>Trường TH Bùi Thị Xuân</t>
  </si>
  <si>
    <t>Trường TH Nguyễn Đức Cảnh</t>
  </si>
  <si>
    <t>Trường TH Nguyễn Văn Bé</t>
  </si>
  <si>
    <t>Trường TH Trần Văn Ơn</t>
  </si>
  <si>
    <t>Trường TH Lê Hữu Trác</t>
  </si>
  <si>
    <t>Trường TH Nguyễn Viết Xuân</t>
  </si>
  <si>
    <t xml:space="preserve">Trường TH Bi Năng Tắc </t>
  </si>
  <si>
    <t>Trường TH Hoàng Hoa Thám</t>
  </si>
  <si>
    <t>Trường TH Phan Đình Phùng</t>
  </si>
  <si>
    <t>Trường TH Võ Thị Sáu</t>
  </si>
  <si>
    <t>Trường TH Nguyễn Thị Minh Khai</t>
  </si>
  <si>
    <t>Trường PTCS Nguyễn Khuyến</t>
  </si>
  <si>
    <t>Trường TH&amp;THCS Kim Đồng</t>
  </si>
  <si>
    <t>Trường THCS Lê Quý Đôn</t>
  </si>
  <si>
    <t>Trường THCS Lê Hồng Phong</t>
  </si>
  <si>
    <t>Trường THCS Nguyễn Huệ</t>
  </si>
  <si>
    <t>Trường THCS Nguyễn Chí Thanh</t>
  </si>
  <si>
    <t>Trường THCS Phan Chu Trinh</t>
  </si>
  <si>
    <t>Trường THCS Hoàng Diệu</t>
  </si>
  <si>
    <t>Trường THCS Lê Lợi</t>
  </si>
  <si>
    <t>IV</t>
  </si>
  <si>
    <t>HUYỆN ĐẮK SONG</t>
  </si>
  <si>
    <t>Trường TH Lê Đình Chinh</t>
  </si>
  <si>
    <t>Trường TH Lương Thế Vinh</t>
  </si>
  <si>
    <t>Trường TH Nguyễn Bỉnh Khiêm</t>
  </si>
  <si>
    <t>Trường TH Ngô Gia Tự</t>
  </si>
  <si>
    <t xml:space="preserve">Trường TH Trần Hưng Đạo </t>
  </si>
  <si>
    <t xml:space="preserve">Trường TH&amp;THCS Bế Vă Đàn </t>
  </si>
  <si>
    <t>TrườngTHCS Lê Quý Đôn</t>
  </si>
  <si>
    <t>Trường THCS Nguyễn Văn Trỗi</t>
  </si>
  <si>
    <t>Trường THCS Lý Thường Kiệt</t>
  </si>
  <si>
    <t>Trường THCS Trần Phú</t>
  </si>
  <si>
    <t>V</t>
  </si>
  <si>
    <t>THÀNH PHỐ GIA NGHĨA</t>
  </si>
  <si>
    <t>Trường TH Phan Đình Giót</t>
  </si>
  <si>
    <t xml:space="preserve">Trường TH Nguyễn Bá Ngọc </t>
  </si>
  <si>
    <t>Trường TH Phan Chu Trinh</t>
  </si>
  <si>
    <t>Trường TH&amp;THCS Trần Văn Ơn</t>
  </si>
  <si>
    <t>Trường TH Minh Khai</t>
  </si>
  <si>
    <t>Trường TH Quang Trung</t>
  </si>
  <si>
    <t>Trường TH N'Trang Lơng</t>
  </si>
  <si>
    <t>Trường THCS Nguyễn Bỉnh Khiêm</t>
  </si>
  <si>
    <t>VI</t>
  </si>
  <si>
    <t>HUYỆN KRÔNG NÔ</t>
  </si>
  <si>
    <t>Trường TH Hoàng Diệu</t>
  </si>
  <si>
    <t>Trường TH Lê Văn Tám</t>
  </si>
  <si>
    <t>Trường TH&amp;THCS Nguyễn Viết Xuân</t>
  </si>
  <si>
    <t>Trường TH Phan Bội Châu</t>
  </si>
  <si>
    <t>Trường THCS Đăk Sô</t>
  </si>
  <si>
    <t>Trường THCS Lý Tự Trọng</t>
  </si>
  <si>
    <t>Trường THCS Nam Đà</t>
  </si>
  <si>
    <t>Trường THCS TT Đăk Mâm</t>
  </si>
  <si>
    <t>Trường THCS Đăk Drô</t>
  </si>
  <si>
    <t>Trường THCS Tân Thành</t>
  </si>
  <si>
    <t>Trường THCS Nâm Nung</t>
  </si>
  <si>
    <t>Trường THCS Nâm N'Đir</t>
  </si>
  <si>
    <t>Trường THCS Đăk Nang</t>
  </si>
  <si>
    <t>Trường THCS Quảng Phú</t>
  </si>
  <si>
    <t>VII</t>
  </si>
  <si>
    <t>HUYỆN TUY ĐỨC</t>
  </si>
  <si>
    <t>Trường TH Đoàn Thị Điểm</t>
  </si>
  <si>
    <t>Trường TH Lê Mã Lương</t>
  </si>
  <si>
    <t>Trường TH A Ma Trang Lơng</t>
  </si>
  <si>
    <t>Trường TH Phan Bội Châu</t>
  </si>
  <si>
    <t xml:space="preserve">Trường TH Vừ A Dính </t>
  </si>
  <si>
    <t>Trường THCS Bu Prăng</t>
  </si>
  <si>
    <t>Trường THCS Đăk Buk So</t>
  </si>
  <si>
    <t>Trường THCS Ngô Quyền</t>
  </si>
  <si>
    <t>Trường THCS Quang Trung</t>
  </si>
  <si>
    <t>Trường TH&amp;THCS Nguyễn Du</t>
  </si>
  <si>
    <t>Trường TH&amp;THCS Trần Phú</t>
  </si>
  <si>
    <t>Trường TH&amp;THCS Nguyễn Gia Thiều</t>
  </si>
  <si>
    <t>VIII</t>
  </si>
  <si>
    <t>HUYỆN ĐẮK R'LẤP</t>
  </si>
  <si>
    <t>Trường TH Đinh Tiên Hoàng</t>
  </si>
  <si>
    <t>Trường TH Huỳnh Thúc Kháng</t>
  </si>
  <si>
    <t>Trường TH Lê Quý Đôn</t>
  </si>
  <si>
    <t>Trường THCS Trần Quốc Toản</t>
  </si>
  <si>
    <t>Trường THCS Lương Thế Vinh</t>
  </si>
  <si>
    <t>Trường THCS Trần Hưng Đạo</t>
  </si>
  <si>
    <t>Trường THCS Nguyễn Văn Linh</t>
  </si>
  <si>
    <t>Trường THCS Trần Quang Khải</t>
  </si>
  <si>
    <t>Trường THCS Nguyễn Khuyến</t>
  </si>
  <si>
    <t>Trường THPT Chu Văn An</t>
  </si>
  <si>
    <t>Trường THPT Gia Nghĩa</t>
  </si>
  <si>
    <t>Trường THPT chuyên Nguyễn Chí Thanh</t>
  </si>
  <si>
    <t>Trường THPT Đắk Song</t>
  </si>
  <si>
    <t>Trường THPT Phan Đình Phùng</t>
  </si>
  <si>
    <t>Trường THPT Lương Thế Vinh</t>
  </si>
  <si>
    <t>Trường THPT Đắk Mil</t>
  </si>
  <si>
    <t>Trường THPT Trần Hưng Đạo</t>
  </si>
  <si>
    <t>Trường THPT Quang Trung</t>
  </si>
  <si>
    <t>Trường THPT Nguyễn Du</t>
  </si>
  <si>
    <t>Trường THPT Phan Chu Trinh</t>
  </si>
  <si>
    <t>Trường THPT Phan Bội Châu</t>
  </si>
  <si>
    <t>Trường THPT Nguyễn Bỉnh Khiêm</t>
  </si>
  <si>
    <t>Trường THPT Krông Nô</t>
  </si>
  <si>
    <t>Trường THPT Trần Phú</t>
  </si>
  <si>
    <t>Trường THPT Hùng Vương</t>
  </si>
  <si>
    <t>Trường THPT Đắk G'long</t>
  </si>
  <si>
    <t>Trường THPT Lê Duẩn</t>
  </si>
  <si>
    <t>Trường THPT Phạm Văn Đồng</t>
  </si>
  <si>
    <t>Trường THPT Nguyễn Tất Thành</t>
  </si>
  <si>
    <t>Trường THPT Trường Chinh</t>
  </si>
  <si>
    <t>Trường THPT Nguyễn Đình Chiểu</t>
  </si>
  <si>
    <t>Trường THPT Lê Quý Đôn</t>
  </si>
  <si>
    <t>Tiếng Anh lớp 2 - SBT (kèm thẻ)</t>
  </si>
  <si>
    <t>Trường TH Trưng Vương</t>
  </si>
  <si>
    <t>Trường TH Nguyễn viết xuân</t>
  </si>
  <si>
    <t>Quyển</t>
  </si>
  <si>
    <t xml:space="preserve">Tiếng Anh 1 (I-learn Smart Start) </t>
  </si>
  <si>
    <t>Tiếng Anh 1 (I-learn Smart Start) Workbook</t>
  </si>
  <si>
    <t>Tiếng Anh 1 (I-learn Smart Start) Notebook</t>
  </si>
  <si>
    <t>Hướng dẫn học Tin học lớp 1</t>
  </si>
  <si>
    <t>Thực hành kỹ năng sống dành cho học sinh lớp 1</t>
  </si>
  <si>
    <t>Giáo dục an toàn giao thông lớp 1</t>
  </si>
  <si>
    <t>Bác Hồ và những bài học về đạo đức lối sống dành cho học sinh lớp 1</t>
  </si>
  <si>
    <t>Tài liệu giáo dục địa phương 1</t>
  </si>
  <si>
    <t>Âm nhạc 1 (Cùng học để phát triển năng lực)</t>
  </si>
  <si>
    <t>Stt</t>
  </si>
  <si>
    <t>Đvt</t>
  </si>
  <si>
    <t>Bộ</t>
  </si>
  <si>
    <t>Cộng:</t>
  </si>
  <si>
    <t>Vở cho học sinh lớp 1 (96 trang cả bìa, 5 ô ly)</t>
  </si>
  <si>
    <t>Vở cho học sinh lớp 2 (96 trang cả bìa, 5 ô ly)</t>
  </si>
  <si>
    <t>Vở cho học sinh lớp 3 (96 trang cả bìa, 5 ô ly)</t>
  </si>
  <si>
    <t>Vở cho học sinh lớp 4 (96 trang cả bìa, 5 ô ly)</t>
  </si>
  <si>
    <t>Vở cho học sinh lớp 5 (96 trang cả bìa, 5 ô ly)</t>
  </si>
  <si>
    <t>Vở cho học sinh lớp 6 (96 trang cả bìa, 4 ô ly)</t>
  </si>
  <si>
    <t>Vở cho học sinh lớp 7 (96 trang cả bìa, 4 ô ly)</t>
  </si>
  <si>
    <t>Vở cho học sinh lớp 8 (96 trang cả bìa, 4 ô ly)</t>
  </si>
  <si>
    <t>Vở cho học sinh lớp 9 (96 trang cả bìa, 4 ô ly)</t>
  </si>
  <si>
    <t>Vở cho học sinh lớp 10 (96 trang cả bìa, 4 ô ly)</t>
  </si>
  <si>
    <t>Vở cho học sinh lớp 11 (96 trang cả bìa, 4 ô ly)</t>
  </si>
  <si>
    <t>Vở cho học sinh lớp 12 (96 trang cả bìa, 4 ô ly)</t>
  </si>
  <si>
    <t>Giáo dục Việt nam</t>
  </si>
  <si>
    <t>Quốc gia Hà Nội</t>
  </si>
  <si>
    <t>Tên sách</t>
  </si>
  <si>
    <t>Đơn giá</t>
  </si>
  <si>
    <t>'Ban cơ bản''</t>
  </si>
  <si>
    <t>Ghi chú</t>
  </si>
  <si>
    <t xml:space="preserve">II. Lớp 2 </t>
  </si>
  <si>
    <t>III. Lớp 3</t>
  </si>
  <si>
    <t>IV. Lớp 4</t>
  </si>
  <si>
    <t xml:space="preserve"> V. Lớp 5</t>
  </si>
  <si>
    <t>VI. Lớp 6</t>
  </si>
  <si>
    <t>VII. Lớp 7</t>
  </si>
  <si>
    <t>VIII. Lớp 8</t>
  </si>
  <si>
    <t>IX. Lớp 9</t>
  </si>
  <si>
    <t>X. Lớp 10</t>
  </si>
  <si>
    <t>XI. Lớp 11</t>
  </si>
  <si>
    <t>XII. Lớp 12</t>
  </si>
  <si>
    <t xml:space="preserve">Tiếng việt 1/1 </t>
  </si>
  <si>
    <t xml:space="preserve">Tiếng việt 1/2 </t>
  </si>
  <si>
    <t>Toán 1/1</t>
  </si>
  <si>
    <t>Toán 1/2</t>
  </si>
  <si>
    <t xml:space="preserve">Tiếng Anh 1 </t>
  </si>
  <si>
    <t xml:space="preserve">Vở bài tập  Tiếng Việt 1 - Tập 1 </t>
  </si>
  <si>
    <t xml:space="preserve">Vở bài tập  Tiếng Việt 1 - Tập 2 </t>
  </si>
  <si>
    <t xml:space="preserve">Vở bài tập  Toán 1 - Tập 1 </t>
  </si>
  <si>
    <t xml:space="preserve">Vở bài tập  Toán 1 - Tập 2 </t>
  </si>
  <si>
    <t xml:space="preserve">Vở Tiếng Anh 1 (Tiếng Anh - SBT) </t>
  </si>
  <si>
    <t xml:space="preserve">Tập viết 1 - Tập 1 </t>
  </si>
  <si>
    <t xml:space="preserve">Tập viết 1 - Tập 2 </t>
  </si>
  <si>
    <t xml:space="preserve">BT Củng cố kiến thức và phát triển năng lực môn tiếng việt 1 tập 1 </t>
  </si>
  <si>
    <t>BT Củng cố kiến thức và phát triển năng lực môn tiếng việt 1 tập 2</t>
  </si>
  <si>
    <t xml:space="preserve">BT Củng cố kiến thức và phát triển năng lực môn toán 1 tập 1 </t>
  </si>
  <si>
    <t xml:space="preserve">BT Củng cố kiến thức và phát triển năng lực môn toán 1 tập 2 </t>
  </si>
  <si>
    <t>Tiếng việt 1/2</t>
  </si>
  <si>
    <t xml:space="preserve">Toán 1 </t>
  </si>
  <si>
    <t>Đạo đức 1</t>
  </si>
  <si>
    <t xml:space="preserve">Âm nhạc 1 </t>
  </si>
  <si>
    <t xml:space="preserve">Mĩ thuật 1 </t>
  </si>
  <si>
    <t xml:space="preserve">Tự nhiên và Xã hội 1 </t>
  </si>
  <si>
    <t xml:space="preserve">Giáo dục thể chất 1 </t>
  </si>
  <si>
    <t>Hoạt động trải nghiệm 1</t>
  </si>
  <si>
    <t xml:space="preserve">Vở bài tập Tiếng Việt 1 - Tập 1 </t>
  </si>
  <si>
    <t xml:space="preserve">Vở bài tập Tiếng Việt 1 - Tập 2 </t>
  </si>
  <si>
    <t xml:space="preserve">Vở bài tập Toán 1 - Tập 1 </t>
  </si>
  <si>
    <t xml:space="preserve">Vở bài tập Toán 1 - Tập 2 </t>
  </si>
  <si>
    <t>Tập viết 1 - Tập 1</t>
  </si>
  <si>
    <t xml:space="preserve">Phiếu BT cuối tuần Tiếng Việt lớp 1 </t>
  </si>
  <si>
    <t>Phiếu BT cuối tuần Toán lớp 1</t>
  </si>
  <si>
    <t>Mĩ thuật 1</t>
  </si>
  <si>
    <t xml:space="preserve">Hướng dẫn học Tin học lớp 2  </t>
  </si>
  <si>
    <t>Tiếng Việt 2/2</t>
  </si>
  <si>
    <t xml:space="preserve">Toán 2  </t>
  </si>
  <si>
    <t>Tự Nhiên Và Xã Hội 2</t>
  </si>
  <si>
    <t xml:space="preserve">Tập Viết 2/1  </t>
  </si>
  <si>
    <t xml:space="preserve">Tập Viết 2/2  </t>
  </si>
  <si>
    <t xml:space="preserve">Vở BT Đạo đức 2  </t>
  </si>
  <si>
    <t xml:space="preserve">Tập Bài Hát 2  </t>
  </si>
  <si>
    <t xml:space="preserve">Thủ công 2  </t>
  </si>
  <si>
    <t xml:space="preserve">Học mĩ thuật 2  </t>
  </si>
  <si>
    <t xml:space="preserve">Giáo dục thể chất dành cho học sinh lớp 2 </t>
  </si>
  <si>
    <t xml:space="preserve">Bác Hồ và những bài học về đạo đức, lối sống dành cho học sinh lớp 2  </t>
  </si>
  <si>
    <t xml:space="preserve">Thực hành kỹ năng sống dành cho học sinh lớp 2  </t>
  </si>
  <si>
    <t xml:space="preserve">Hướng dẫn phòng tránh đuối nước (dành cho học sinh tiểu học) </t>
  </si>
  <si>
    <t xml:space="preserve">BT củng cố kiến thức, kĩ năng và các đề kiểm tra tiếng việt 2/2 </t>
  </si>
  <si>
    <t>BT củng cố kiến thức, kĩ năng và các đề kiểm tra tiếng việt 2/1</t>
  </si>
  <si>
    <t xml:space="preserve">Hướng dẫn phòng chống xâm hại (dành cho học sinh tiểu học) </t>
  </si>
  <si>
    <t xml:space="preserve">Giáo dục an toàn giao thông lớp 2 </t>
  </si>
  <si>
    <t xml:space="preserve">Cùng em hoạt động trải nghiệm lớp 2 tập 1  </t>
  </si>
  <si>
    <t xml:space="preserve">Cùng em hoạt động trải nghiệm lớp 2 tập 2  </t>
  </si>
  <si>
    <t xml:space="preserve">BT củng cố kiến thức, kĩ năng và các đề kiểm tra toán 2/1 </t>
  </si>
  <si>
    <t xml:space="preserve">BT củng cố kiến thức, kĩ năng và các đề kiểm tra toán 2/2 </t>
  </si>
  <si>
    <t>Tiếng Việt 3/1</t>
  </si>
  <si>
    <t xml:space="preserve">Tiếng Việt 3/2 </t>
  </si>
  <si>
    <t xml:space="preserve">Toán 3 </t>
  </si>
  <si>
    <t xml:space="preserve">Tự Nhiên Vã Xã Hội 3 </t>
  </si>
  <si>
    <t xml:space="preserve">Tập Viết 3/1 </t>
  </si>
  <si>
    <t xml:space="preserve">Tập Viết 3/2 </t>
  </si>
  <si>
    <t xml:space="preserve">Vở BT Đạo đức 3 </t>
  </si>
  <si>
    <t xml:space="preserve">Tập Bài hát 3 </t>
  </si>
  <si>
    <t xml:space="preserve">Tiếng anh 3/1 </t>
  </si>
  <si>
    <t xml:space="preserve">Tiếng anh 3/2 </t>
  </si>
  <si>
    <t xml:space="preserve">Tiếng anh 3 SBT </t>
  </si>
  <si>
    <t xml:space="preserve">Hướng dẫn học Tin học lớp 3 </t>
  </si>
  <si>
    <t xml:space="preserve">Hướng dẫn học Tin học lớp 3 - Sách bài tập </t>
  </si>
  <si>
    <t>Thủ công 3</t>
  </si>
  <si>
    <t xml:space="preserve">Học mĩ thuật 3 </t>
  </si>
  <si>
    <t xml:space="preserve">Giáo dục thể chất dành cho học sinh lớp 3 </t>
  </si>
  <si>
    <t xml:space="preserve">Thực hành kỹ năng sống dành cho học sinh lớp 3 </t>
  </si>
  <si>
    <t>Bác Hồ và những bài học về đạo đức, lối sống dành cho học sinh lớp 3</t>
  </si>
  <si>
    <t xml:space="preserve">Giáo dục an toàn giao thông lớp 3 </t>
  </si>
  <si>
    <t xml:space="preserve">Cùng em hoạt động trải nghiệm lớp 3 tập 1 </t>
  </si>
  <si>
    <t xml:space="preserve">Cùng em hoạt động trải nghiệm lớp 3 tập 2 </t>
  </si>
  <si>
    <t xml:space="preserve">BT củng cố kiến thức, kĩ năng và các đề kiểm tra toán 3/1 </t>
  </si>
  <si>
    <t xml:space="preserve">BT củng cố kiến thức, kĩ năng và các đề kiểm tra toán 3/2 </t>
  </si>
  <si>
    <t xml:space="preserve">BT củng cố kiến thức, kĩ năng và các đề kiểm tra tiếng việt 3/1 </t>
  </si>
  <si>
    <t>BT củng cố kiến thức, kĩ năng và các đề kiểm tra tiếng việt 3/2</t>
  </si>
  <si>
    <t>Tiếng việt 4/1</t>
  </si>
  <si>
    <t>Tiếng việt 4/2</t>
  </si>
  <si>
    <t>Toán 4</t>
  </si>
  <si>
    <t xml:space="preserve">Khoa học 4 </t>
  </si>
  <si>
    <t xml:space="preserve">Lịch sử và Địa lí 4 </t>
  </si>
  <si>
    <t xml:space="preserve">Âm nhạc 4 </t>
  </si>
  <si>
    <t xml:space="preserve">Đạo đức 4 </t>
  </si>
  <si>
    <t xml:space="preserve">Kĩ thuật 4 </t>
  </si>
  <si>
    <t xml:space="preserve">Tiếng anh 4/1 </t>
  </si>
  <si>
    <t>Tiếng anh 4/2</t>
  </si>
  <si>
    <t xml:space="preserve">Tiếng anh 4- SBT </t>
  </si>
  <si>
    <t xml:space="preserve">Hướng dẫn học tin học lớp 4 </t>
  </si>
  <si>
    <t xml:space="preserve">Hướng dẫn học tin học lớp 4 - Sách bài tập </t>
  </si>
  <si>
    <t xml:space="preserve">Học mĩ thuật 4 </t>
  </si>
  <si>
    <t xml:space="preserve">Giáo dục thể chất dành cho học sinh lớp 4 </t>
  </si>
  <si>
    <t xml:space="preserve">Thực hành kỹ năng sống dành cho học sinh lớp 4 </t>
  </si>
  <si>
    <t xml:space="preserve">Bác Hồ và những bài học về đạo đức, lối sống dành cho học sinh lớp 4 </t>
  </si>
  <si>
    <t xml:space="preserve">Giáo dục an toàn giao thông lớp 4 </t>
  </si>
  <si>
    <t xml:space="preserve">Cùng em hoạt động trải nghiệm lớp 4 tập 1 </t>
  </si>
  <si>
    <t xml:space="preserve">Cùng em hoạt động trải nghiệm lớp 4 tập 2 </t>
  </si>
  <si>
    <t>BT củng cố kiến thức, kĩ năng và các đề kiểm tra toán 4/1</t>
  </si>
  <si>
    <t xml:space="preserve">BT củng cố kiến thức, kĩ năng và các đề kiểm tra toán 4/2  </t>
  </si>
  <si>
    <t xml:space="preserve">BT củng cố kiến thức, kĩ năng và các đề kiểm tra tiếng việt 4/1 </t>
  </si>
  <si>
    <t xml:space="preserve">BT củng cố kiến thức, kĩ năng và các đề kiểm tra tiếng việt 4/2 </t>
  </si>
  <si>
    <t>Tiếng Việt 5/1</t>
  </si>
  <si>
    <t xml:space="preserve">Tiếng Việt 5/2 </t>
  </si>
  <si>
    <t>Toán 5</t>
  </si>
  <si>
    <t xml:space="preserve">Khoa Học 5 </t>
  </si>
  <si>
    <t xml:space="preserve">Lịch Sử Và Địa Lí 5 </t>
  </si>
  <si>
    <t xml:space="preserve">Âm Nhạc 5 </t>
  </si>
  <si>
    <t xml:space="preserve">Đạo đức 5 </t>
  </si>
  <si>
    <t xml:space="preserve">Kĩ Thuật 5 </t>
  </si>
  <si>
    <t xml:space="preserve">Tiếng anh 5/1 </t>
  </si>
  <si>
    <t xml:space="preserve">Tiếng anh 5/2 </t>
  </si>
  <si>
    <t xml:space="preserve">Tiếng anh 5 - SBT </t>
  </si>
  <si>
    <t xml:space="preserve">Hướng dẫn học tin học lớp 5 </t>
  </si>
  <si>
    <t xml:space="preserve">Hướng dẫn học tin học lớp 5 - Sách bài tập </t>
  </si>
  <si>
    <t xml:space="preserve">Học mĩ thuật 5 </t>
  </si>
  <si>
    <t xml:space="preserve">Giáo dục thể chất dành cho học sinh lớp 5 </t>
  </si>
  <si>
    <t xml:space="preserve">Thực hành kỹ năng sống dành cho học sinh lớp 5 </t>
  </si>
  <si>
    <t xml:space="preserve">Bác Hồ và những bài học về đạo đức, lối sống dành cho học sinh lớp 5 </t>
  </si>
  <si>
    <t xml:space="preserve">Giáo dục an toàn giao thông lớp 5 </t>
  </si>
  <si>
    <t xml:space="preserve">Cùng em hoạt động trải nghiệm lớp 5 tập 1 </t>
  </si>
  <si>
    <t xml:space="preserve">Cùng em hoạt động trải nghiệm lớp 5 tập 2 </t>
  </si>
  <si>
    <t xml:space="preserve">BT củng cố kiến thức, kĩ năng và các đề kiểm tra toán 5/1 </t>
  </si>
  <si>
    <t xml:space="preserve">BT củng cố kiến thức, kĩ năng và các đề kiểm tra toán 5/2 </t>
  </si>
  <si>
    <t xml:space="preserve">BT củng cố kiến thức, kĩ năng và các đề kiểm tra tiếng việt 5/1 </t>
  </si>
  <si>
    <t xml:space="preserve">BT củng cố kiến thức, kĩ năng và các đề kiểm tra tiếng việt 5/2 </t>
  </si>
  <si>
    <t xml:space="preserve">Toán 6/1 </t>
  </si>
  <si>
    <t xml:space="preserve">Toán 6/2 </t>
  </si>
  <si>
    <t xml:space="preserve">Vật lý 6 </t>
  </si>
  <si>
    <t xml:space="preserve">Sinh học 6 </t>
  </si>
  <si>
    <t xml:space="preserve">Công Nghệ 6 - Kinh tế gia đình </t>
  </si>
  <si>
    <t>Ngữ văn 6/1</t>
  </si>
  <si>
    <t xml:space="preserve">Ngữ văn 6/2 </t>
  </si>
  <si>
    <t xml:space="preserve">Lịch sử 6 </t>
  </si>
  <si>
    <t xml:space="preserve">Địa lý 6 </t>
  </si>
  <si>
    <t xml:space="preserve">Gíao dục công dân 6 </t>
  </si>
  <si>
    <t xml:space="preserve">Mĩ thuật và Âm nhạc 6 </t>
  </si>
  <si>
    <t xml:space="preserve">Tiếng Anh 6 ( Hệ 7 năm) </t>
  </si>
  <si>
    <t xml:space="preserve">BT Tiếng Anh 6 ( Hệ 7 năm) </t>
  </si>
  <si>
    <t xml:space="preserve">Tin học dành cho THCS -Q1 </t>
  </si>
  <si>
    <t xml:space="preserve">BT Tin học dành cho THCS -Q1 </t>
  </si>
  <si>
    <t xml:space="preserve">BT Toán 6/1 </t>
  </si>
  <si>
    <t xml:space="preserve">BT Toán 6/2 </t>
  </si>
  <si>
    <t xml:space="preserve">BT Ngữ văn 6/1 </t>
  </si>
  <si>
    <t xml:space="preserve">BT Ngữ văn 6/2 </t>
  </si>
  <si>
    <t xml:space="preserve">Tiếng Anh 6/1  (Hệ 10 năm) </t>
  </si>
  <si>
    <t xml:space="preserve">Tiếng Anh 6/2  (Hệ 10 năm) </t>
  </si>
  <si>
    <t xml:space="preserve"> BT Tiếng Anh 6/1 ( Hệ 10 năm) </t>
  </si>
  <si>
    <t xml:space="preserve"> BT Tiếng Anh 6/2 ( Hệ 10 năm) </t>
  </si>
  <si>
    <t xml:space="preserve">Vở Bài tập Tiếng Anh lớp 6 </t>
  </si>
  <si>
    <t xml:space="preserve">Giáo dục thể chất dành cho học sinh lớp 6 </t>
  </si>
  <si>
    <t xml:space="preserve">Tập bản đồ địa lí 6 (theo định hướng phát triển &amp; phương pháp mới) </t>
  </si>
  <si>
    <t xml:space="preserve">Bản đồ và tranh ảnh Lịch sử 6 (theo định hướng phát triển &amp; phương pháp mới  </t>
  </si>
  <si>
    <t xml:space="preserve">Tài liệu giáo dục địa phương tỉnh Đắk Nông môn Ngữ văn, Lịch sử, Giáo dục công dân - Lớp 6 </t>
  </si>
  <si>
    <t xml:space="preserve">Hoạt động trải nghiệm sáng tạo dành cho học sinh lớp 6 </t>
  </si>
  <si>
    <t xml:space="preserve">Thực hành kĩ năng sống dành cho học sinh lớp 6 </t>
  </si>
  <si>
    <t xml:space="preserve">Bác Hồ và những bài học về đạo đức, lối sống dành cho học sinh lớp 6 </t>
  </si>
  <si>
    <t xml:space="preserve">Giáo dục phòng chống bạo lực học đường lớp 6 </t>
  </si>
  <si>
    <t xml:space="preserve">Giáo dục quyền và bổn phận của trẻ em lớp 6 </t>
  </si>
  <si>
    <t xml:space="preserve">Giáo dục an toàn giao thông lớp 6 </t>
  </si>
  <si>
    <t xml:space="preserve">Toán 7 - Tập 1 </t>
  </si>
  <si>
    <t xml:space="preserve">Toán 7 - Tập 2 </t>
  </si>
  <si>
    <t xml:space="preserve">Vật lý 7 </t>
  </si>
  <si>
    <t xml:space="preserve">Sinh học 7 </t>
  </si>
  <si>
    <t xml:space="preserve">Công Nghệ 7 (Nông Nghiệp) </t>
  </si>
  <si>
    <t xml:space="preserve">Ngữ Văn 7/1 </t>
  </si>
  <si>
    <t xml:space="preserve">Ngữ Văn 7/2 </t>
  </si>
  <si>
    <t xml:space="preserve">Lịch Sử 7 </t>
  </si>
  <si>
    <t xml:space="preserve">Địa Lí 7 </t>
  </si>
  <si>
    <t xml:space="preserve">Gíáo dục công dân 7 </t>
  </si>
  <si>
    <t xml:space="preserve">Mĩ thuật và âm nhạc 7 </t>
  </si>
  <si>
    <t xml:space="preserve">Tiếng Anh 7 (Hệ 7 năm) </t>
  </si>
  <si>
    <t xml:space="preserve">BT Tiếng Anh 7 (Hệ 7 năm) </t>
  </si>
  <si>
    <t xml:space="preserve">Tin học dành cho THCS -Q2 </t>
  </si>
  <si>
    <t xml:space="preserve">BT Tin học dành cho THCS -Q2 </t>
  </si>
  <si>
    <t xml:space="preserve">BT Toán 7/1 </t>
  </si>
  <si>
    <t xml:space="preserve">BT Toán 7/2 </t>
  </si>
  <si>
    <t xml:space="preserve">BT Ngữ văn 7/1 </t>
  </si>
  <si>
    <t xml:space="preserve">BT Ngữ văn 7/2 </t>
  </si>
  <si>
    <t xml:space="preserve">Tiếng Anh 7/1 ( Hệ 10 năm) </t>
  </si>
  <si>
    <t xml:space="preserve">Tiếng Anh 7/2 ( Hệ 10 năm) </t>
  </si>
  <si>
    <t xml:space="preserve">BT Tiếng Anh 7/1 ( Hệ 10 năm) </t>
  </si>
  <si>
    <t xml:space="preserve">BT Tiếng Anh 7/2 ( Hệ 10 năm) </t>
  </si>
  <si>
    <t xml:space="preserve">Vở Bài tập Tiếng Anh lớp 7 </t>
  </si>
  <si>
    <t xml:space="preserve">Giáo dục thể chất dành cho học sinh lớp 7 </t>
  </si>
  <si>
    <t xml:space="preserve">Tập bản đồ địa lí 7 (theo định hướng phát triển &amp; phương pháp mới) </t>
  </si>
  <si>
    <t xml:space="preserve">Bản đồ và tranh ảnh Lịch sử 7 (theo định hướng phát triển &amp; phương pháp mới) </t>
  </si>
  <si>
    <t xml:space="preserve">Tài liệu giáo dục địa phương tỉnh Đắk Nông môn Ngữ văn, Lịch sử, Giáo dục công dân - Lớp 7 </t>
  </si>
  <si>
    <t xml:space="preserve">Hoạt động trải nghiệm sáng tạo dành cho học sinh lớp 7 </t>
  </si>
  <si>
    <t xml:space="preserve">Thực hành kĩ năng sống dành cho học sinh lớp 7 </t>
  </si>
  <si>
    <t xml:space="preserve">Bác Hồ và những bài học về đạo đức, lối sống dành cho học sinh lớp 7 </t>
  </si>
  <si>
    <t xml:space="preserve">Giáo dục phòng chống bạo lực học đường lớp 7 </t>
  </si>
  <si>
    <t xml:space="preserve">Giáo dục quyền và bổn phận của trẻ em lớp 7 </t>
  </si>
  <si>
    <t xml:space="preserve">Giáo dục An toàn giao thông lớp 7 </t>
  </si>
  <si>
    <t xml:space="preserve">Toán 8 - Tập 1 </t>
  </si>
  <si>
    <t xml:space="preserve">Toán 8 - Tập 2 </t>
  </si>
  <si>
    <t xml:space="preserve">Vật Lí 8 </t>
  </si>
  <si>
    <t xml:space="preserve">Hoá học 8 </t>
  </si>
  <si>
    <t xml:space="preserve">Sinh Học 8 </t>
  </si>
  <si>
    <t xml:space="preserve">Công Nghệ 8 - Công nghiệp </t>
  </si>
  <si>
    <t xml:space="preserve">Ngữ Văn 8/1 </t>
  </si>
  <si>
    <t xml:space="preserve">Ngữ Văn 8/2 </t>
  </si>
  <si>
    <t xml:space="preserve">Lịch sử 8 </t>
  </si>
  <si>
    <t xml:space="preserve">Địa lí 8 </t>
  </si>
  <si>
    <t xml:space="preserve">Giáo Dục Công Dân 8 </t>
  </si>
  <si>
    <t xml:space="preserve">Âm nhạc và Mĩ thuật 8 </t>
  </si>
  <si>
    <t xml:space="preserve">Tiếng Anh 8 ( Hệ 7 năm) </t>
  </si>
  <si>
    <t xml:space="preserve">BT Tiếng Anh 8 ( Hệ 7 năm) </t>
  </si>
  <si>
    <t xml:space="preserve">Tin học dành cho THCS -Q3 </t>
  </si>
  <si>
    <t xml:space="preserve">BT Tin học dành cho THCS -Q3 </t>
  </si>
  <si>
    <t xml:space="preserve">BT Toán 8/1 </t>
  </si>
  <si>
    <t xml:space="preserve">BT Toán 8/2 </t>
  </si>
  <si>
    <t xml:space="preserve">BT Ngữ văn 8/1 </t>
  </si>
  <si>
    <t xml:space="preserve">BT Ngữ văn 8/2 </t>
  </si>
  <si>
    <t xml:space="preserve">Tiếng Anh 8/1 ( Hệ 10 năm) </t>
  </si>
  <si>
    <t xml:space="preserve">Tiếng Anh 8/2 ( Hệ 10 năm) </t>
  </si>
  <si>
    <t xml:space="preserve">BT Tiếng Anh 8/1 ( Hệ 10 năm) </t>
  </si>
  <si>
    <t xml:space="preserve">BT Tiếng Anh 8/2 ( Hệ 10 năm) </t>
  </si>
  <si>
    <t xml:space="preserve">Vở Bài tập Tiếng Anh lớp 8 </t>
  </si>
  <si>
    <t xml:space="preserve">Giáo dục thể chất dành cho học sinh lớp 8 </t>
  </si>
  <si>
    <t xml:space="preserve">Tập bản đồ địa lí 8 (theo định hướng phát triển &amp; phương pháp mới) </t>
  </si>
  <si>
    <t xml:space="preserve">Bản đồ và tranh ảnh Lịch sử 8 (theo định hướng phát triển &amp; phương pháp mới) </t>
  </si>
  <si>
    <t xml:space="preserve">Tài liệu giáo dục địa phương tỉnh Đắk Nông môn Ngữ văn, Lịch sử, Giáo dục công dân - Lớp 8 </t>
  </si>
  <si>
    <t xml:space="preserve">Thực hành kĩ năng sống dành cho học sinh lớp 8 </t>
  </si>
  <si>
    <t xml:space="preserve">Hoạt động trải nghiệm sáng tạo dành cho học sinh lớp 8 </t>
  </si>
  <si>
    <t xml:space="preserve">Bác Hồ và những bài học về đạo đức, lối sống dành cho học sinh lớp 8 </t>
  </si>
  <si>
    <t>Giáo dục phòng chống bạo lực học đường lớp 8</t>
  </si>
  <si>
    <t xml:space="preserve">Giáo dục quyền và bổn phận trẻ em lớp 8 </t>
  </si>
  <si>
    <t>Giáo dục an toàn giao thông lớp 8</t>
  </si>
  <si>
    <t xml:space="preserve">Toán 9 - Tập 1 </t>
  </si>
  <si>
    <t xml:space="preserve">Toán 9 - Tập 2 </t>
  </si>
  <si>
    <t xml:space="preserve">Vật lí 9 </t>
  </si>
  <si>
    <t xml:space="preserve">Hóa học 9 </t>
  </si>
  <si>
    <t xml:space="preserve">Sinh học 9 </t>
  </si>
  <si>
    <t xml:space="preserve">Công nghệ 9: Trồng cây ăn quả </t>
  </si>
  <si>
    <t xml:space="preserve">Công nghệ 9: Nấu ăn </t>
  </si>
  <si>
    <t xml:space="preserve">Ngữ văn 9 - Tập 1 </t>
  </si>
  <si>
    <t xml:space="preserve">Ngữ văn 9 - Tập 2 </t>
  </si>
  <si>
    <t xml:space="preserve">Lịch sử 9 </t>
  </si>
  <si>
    <t xml:space="preserve">Địa lí 9 </t>
  </si>
  <si>
    <t xml:space="preserve">Giáo Dục Công Dân 9 </t>
  </si>
  <si>
    <t xml:space="preserve">Âm nhạc và Mĩ thuật 9 </t>
  </si>
  <si>
    <t xml:space="preserve">Tiếng Anh 9 ( Hệ 7 năm) </t>
  </si>
  <si>
    <t xml:space="preserve">BT Tiếng Anh 9 ( Hệ 7 năm) </t>
  </si>
  <si>
    <t xml:space="preserve">Tin học dành cho THCS -Q4 </t>
  </si>
  <si>
    <t xml:space="preserve">BT Tin học dành cho THCS -Q4 </t>
  </si>
  <si>
    <t xml:space="preserve">BT Toán 9/1 </t>
  </si>
  <si>
    <t xml:space="preserve">BT Toán 9/2 </t>
  </si>
  <si>
    <t xml:space="preserve">BT Ngữ văn 9/1 </t>
  </si>
  <si>
    <t xml:space="preserve">BT Ngữ văn 9/2 </t>
  </si>
  <si>
    <t xml:space="preserve">Tiếng Anh 9/1 ( Hệ 10 năm) </t>
  </si>
  <si>
    <t xml:space="preserve">Tiếng Anh 9/2 ( Hệ 10 năm) </t>
  </si>
  <si>
    <t xml:space="preserve">BT Tiếng Anh 9/1 ( Hệ 10 năm) </t>
  </si>
  <si>
    <t xml:space="preserve">BT Tiếng Anh 9/2 ( Hệ 10 năm) </t>
  </si>
  <si>
    <t xml:space="preserve">Vở Bài tập Tiếng Anh lớp 9 </t>
  </si>
  <si>
    <t>Giáo dục thể chất dành cho học sinh lớp 9</t>
  </si>
  <si>
    <t xml:space="preserve">Tập bản đồ địa lí 9 (theo định hướng phát triển &amp; phương pháp mới) </t>
  </si>
  <si>
    <t xml:space="preserve">Bản đồ và tranh ảnh Lịch sử 9 (theo định hướng phát triển &amp; phương pháp mới) </t>
  </si>
  <si>
    <t xml:space="preserve">Tài liệu giáo dục địa phương tỉnh Đắk Nông môn Ngữ văn, Lịch sử, Địa lý, Giáo dục công dân - Lớp 9 </t>
  </si>
  <si>
    <t xml:space="preserve">Hoạt động trải nghiệm sáng tạo dành cho học sinh lớp 9 </t>
  </si>
  <si>
    <t xml:space="preserve">Thực hành kĩ năng sống dành cho học sinh lớp 9 </t>
  </si>
  <si>
    <t xml:space="preserve">Bác Hồ và những bài học về đạo đức, lối sống dành cho học sinh lớp 9 </t>
  </si>
  <si>
    <t>Giáo dục phòng chống bạo lực học đường 9</t>
  </si>
  <si>
    <t xml:space="preserve">Gíao dục quyền và bổn phận trẻ em lớp 9 </t>
  </si>
  <si>
    <t xml:space="preserve">Giáo dục An toàn giao thông 9 </t>
  </si>
  <si>
    <t xml:space="preserve">Đại số 10 © </t>
  </si>
  <si>
    <t xml:space="preserve">Hình học 10 © </t>
  </si>
  <si>
    <t xml:space="preserve">Vật lý 10 © </t>
  </si>
  <si>
    <t xml:space="preserve">Hóa học 10 © </t>
  </si>
  <si>
    <t xml:space="preserve">Sinh học 10 © </t>
  </si>
  <si>
    <t xml:space="preserve">Ngữ Văn 10/1 © </t>
  </si>
  <si>
    <t xml:space="preserve">Ngữ văn 10/2 © </t>
  </si>
  <si>
    <t xml:space="preserve">Lịch sử 10 © </t>
  </si>
  <si>
    <t xml:space="preserve">Địa lí 10 © </t>
  </si>
  <si>
    <t xml:space="preserve">Giáo dục Công dân 10  </t>
  </si>
  <si>
    <t xml:space="preserve">Tin học 10  </t>
  </si>
  <si>
    <t xml:space="preserve">Tiếng Anh 10 (hệ 7 năm) </t>
  </si>
  <si>
    <t xml:space="preserve">Giáo dục quốc phòng -An ninh 10  </t>
  </si>
  <si>
    <t xml:space="preserve">BT Đại số 10 © </t>
  </si>
  <si>
    <t xml:space="preserve">BT Hình học 10 © </t>
  </si>
  <si>
    <t xml:space="preserve">BT Ngữ văn 10/1 © </t>
  </si>
  <si>
    <t xml:space="preserve">BT Ngữ văn 10/2 © </t>
  </si>
  <si>
    <t xml:space="preserve">BT Tin học 10 © </t>
  </si>
  <si>
    <t xml:space="preserve">BT Tiếng Anh 10 (hệ 7 năm) </t>
  </si>
  <si>
    <t xml:space="preserve">Tiếng Anh 10/1  ( Hệ 10 năm) </t>
  </si>
  <si>
    <t xml:space="preserve">Tiếng Anh 10/2  ( Hệ 10 năm) </t>
  </si>
  <si>
    <t xml:space="preserve">BT Tiếng Anh 10/1  ( Hệ 10 năm) </t>
  </si>
  <si>
    <t xml:space="preserve">BT Tiếng Anh 10/2  ( Hệ 10 năm) </t>
  </si>
  <si>
    <t xml:space="preserve">Giáo dục thể chất dành cho học sinh lớp 10 </t>
  </si>
  <si>
    <t xml:space="preserve">Giáo dục An toàn giao thông lớp 10 </t>
  </si>
  <si>
    <t xml:space="preserve">Thực hành kĩ năng sống lớp 10 </t>
  </si>
  <si>
    <t xml:space="preserve">Tập bản đồ địa lí 10 </t>
  </si>
  <si>
    <t xml:space="preserve">Bản đồ và tranh ảnh lịch sử 10 (theo định hướng phát triển &amp; phương pháp mới) </t>
  </si>
  <si>
    <t xml:space="preserve">Bác Hồ và những bài học về đạo đức, lối sống dành cho học sinh lớp 10 </t>
  </si>
  <si>
    <t xml:space="preserve">Tài liệu giáo dục địa phương tỉnh Đắk Nông môn Lịch sử, Giáo dục công dân - Lớp 10 </t>
  </si>
  <si>
    <t xml:space="preserve">Đại Số và giải tích11 © </t>
  </si>
  <si>
    <t xml:space="preserve">Hình học 11 © </t>
  </si>
  <si>
    <t xml:space="preserve">Vật lí 11 © </t>
  </si>
  <si>
    <t xml:space="preserve">Hóa học 11 © </t>
  </si>
  <si>
    <t xml:space="preserve">Sinh Học 11 © </t>
  </si>
  <si>
    <t xml:space="preserve">Công nghệ 11 © </t>
  </si>
  <si>
    <t xml:space="preserve">Ngữ văn 11/1 © </t>
  </si>
  <si>
    <t xml:space="preserve">Ngữ văn 11/2 © </t>
  </si>
  <si>
    <t xml:space="preserve">Lịch Sử 11 © </t>
  </si>
  <si>
    <t xml:space="preserve">Địa lí 11 © </t>
  </si>
  <si>
    <t xml:space="preserve">Giáo dục công dân 11 </t>
  </si>
  <si>
    <t xml:space="preserve">Tin học 11 </t>
  </si>
  <si>
    <t xml:space="preserve">Tiếng Anh 11 (hệ 7 năm) </t>
  </si>
  <si>
    <t xml:space="preserve">Giáo dục quốc phòng -An ninh 11 </t>
  </si>
  <si>
    <t>BT Đại số 11 ©</t>
  </si>
  <si>
    <t xml:space="preserve">BT Hình học 11 © </t>
  </si>
  <si>
    <t xml:space="preserve">BT Ngữ văn 11/1 © </t>
  </si>
  <si>
    <t xml:space="preserve">BT Ngữ văn 11/2 © </t>
  </si>
  <si>
    <t xml:space="preserve">BT Tin học 11 © </t>
  </si>
  <si>
    <t xml:space="preserve">BT Tiếng Anh 11 (hệ 7 năm) </t>
  </si>
  <si>
    <t xml:space="preserve">Tiếng Anh 11/1  ( Hệ 10 năm) </t>
  </si>
  <si>
    <t xml:space="preserve">Tiếng Anh 11/2  ( Hệ 10 năm) </t>
  </si>
  <si>
    <t xml:space="preserve">BT Tiếng Anh 11/1  ( Hệ 10 năm) </t>
  </si>
  <si>
    <t xml:space="preserve">BT Tiếng Anh 11/2  ( Hệ 10 năm) </t>
  </si>
  <si>
    <t xml:space="preserve">Giáo dục thể chất dành cho học sinh lớp 11 </t>
  </si>
  <si>
    <t xml:space="preserve">Giáo dục An toàn giao thông lớp 11 </t>
  </si>
  <si>
    <t xml:space="preserve">Thực hành kĩ năng sống lớp 11 </t>
  </si>
  <si>
    <t xml:space="preserve">Tập bản đồ địa lí 11 </t>
  </si>
  <si>
    <t xml:space="preserve">Bản đồ và tranh ảnh lịch sử 11 (theo định hướng phát triển &amp; phương pháp mới) </t>
  </si>
  <si>
    <t xml:space="preserve">Bác Hồ và những bài học về đạo đức, lối sống dành cho học sinh lớp 11 </t>
  </si>
  <si>
    <t xml:space="preserve">Tài liệu giáo dục địa phương tỉnh Đắk Nông môn Lịch sử, Giáo dục công dân - Lớp 11 </t>
  </si>
  <si>
    <t xml:space="preserve">Giải tích 12 © </t>
  </si>
  <si>
    <t xml:space="preserve">Hình học 12 © </t>
  </si>
  <si>
    <t xml:space="preserve">Vật lí 12 © </t>
  </si>
  <si>
    <t xml:space="preserve">Hóa học 12 © </t>
  </si>
  <si>
    <t xml:space="preserve">Sinh học 12 © </t>
  </si>
  <si>
    <t xml:space="preserve">Công nghệ 12 © </t>
  </si>
  <si>
    <t xml:space="preserve">Ngữ văn 12/1 © </t>
  </si>
  <si>
    <t xml:space="preserve">Ngữ văn 12/2 © </t>
  </si>
  <si>
    <t xml:space="preserve">Lịch sử 12 © </t>
  </si>
  <si>
    <t xml:space="preserve">Địa lí 12 © </t>
  </si>
  <si>
    <t xml:space="preserve">Giáo dục Công dân 12 </t>
  </si>
  <si>
    <t xml:space="preserve">Tin học 12 </t>
  </si>
  <si>
    <t xml:space="preserve">Tiếng Anh 12 (hệ 7 năm) © </t>
  </si>
  <si>
    <t xml:space="preserve">Giáo dục quốc phòng -An ninh 12 </t>
  </si>
  <si>
    <t xml:space="preserve">BT Hình học 12 © </t>
  </si>
  <si>
    <t xml:space="preserve">BT Giải tích 12 © </t>
  </si>
  <si>
    <t xml:space="preserve">BT Ngữ văn 12/1 © </t>
  </si>
  <si>
    <t xml:space="preserve">BT Ngữ văn 12/2 © </t>
  </si>
  <si>
    <t xml:space="preserve">BT Tin học 12 © </t>
  </si>
  <si>
    <t xml:space="preserve">BT Tiếng Anh 12 (hệ 7 năm) </t>
  </si>
  <si>
    <t xml:space="preserve">Tiếng Anh 12/1  ( Hệ 10 năm) </t>
  </si>
  <si>
    <t xml:space="preserve">Tiếng Anh 12/2  ( Hệ 10 năm) </t>
  </si>
  <si>
    <t xml:space="preserve">BT Tiếng Anh 12/1  ( Hệ 10 năm) </t>
  </si>
  <si>
    <t xml:space="preserve">BT Tiếng Anh 12/2  ( Hệ 10 năm) </t>
  </si>
  <si>
    <t xml:space="preserve">Giáo dục thể chất dành cho học sinh lớp 12 </t>
  </si>
  <si>
    <t xml:space="preserve">Giáo dục An toàn giao thông lớp 12 </t>
  </si>
  <si>
    <t xml:space="preserve">Thực hành kĩ năng sống lớp 12 </t>
  </si>
  <si>
    <t xml:space="preserve">Tập bản đồ địa lí 12 </t>
  </si>
  <si>
    <t xml:space="preserve">Bản đồ và tranh ảnh lịch sử 12 (theo định hướng phát triển &amp; phương pháp mới) </t>
  </si>
  <si>
    <t xml:space="preserve">Bác Hồ và những bài học về đạo đức, lối sống dành cho học sinh lớp 12 </t>
  </si>
  <si>
    <t xml:space="preserve">Tài liệu giáo dục địa phương tỉnh Đắk Nông môn Lịch sử, Địa lý, Giáo dục công dân - Lớp 12 </t>
  </si>
  <si>
    <t>Trường TH Ng Thị Minh Khai</t>
  </si>
  <si>
    <t>Tiếng Anh lớp 2 - SHS (kèm đĩa + thẻ)</t>
  </si>
  <si>
    <t>Tiếng Việt 2/1</t>
  </si>
  <si>
    <t>Hoạt động trải nghiệm 1A</t>
  </si>
  <si>
    <t>Hoạt động trải nghiệm 1B (Phó Đức Hòa)</t>
  </si>
  <si>
    <t>II. Huyện: Đắk Song</t>
  </si>
  <si>
    <t>a. Danh mục sách ''Kết nối tri thức với cuộc sống''</t>
  </si>
  <si>
    <t>b. Danh mục sách ''Chân trời sáng tạo''</t>
  </si>
  <si>
    <t>c. Danh mục sách ''Cùng học để phát triển năng lực''</t>
  </si>
  <si>
    <t>d. Danh mục sách ''Vì sự bình đẳng và dân chủ trong giáo dục''</t>
  </si>
  <si>
    <t>b. Danh mục sách''Chân trời sáng tạo''</t>
  </si>
  <si>
    <t>c. Danh mục sách ''Vì sự bình đẳng và dân chủ trong giáo dục''</t>
  </si>
  <si>
    <t>III. Huyện: Tuy Đức</t>
  </si>
  <si>
    <t>a. Danh mục sách  ''Kết nối tri thức với cuộc sống''</t>
  </si>
  <si>
    <t>b. Danh mục sách  ''Chân trời sáng tạo''</t>
  </si>
  <si>
    <t>d. Danh mục sách  ''Vì sự bình đẳng và dân chủ trong giáo dục''</t>
  </si>
  <si>
    <r>
      <t xml:space="preserve">Đơn giá
</t>
    </r>
    <r>
      <rPr>
        <i/>
        <sz val="12"/>
        <color indexed="8"/>
        <rFont val="Times New Roman"/>
        <family val="1"/>
      </rPr>
      <t>(đồng/đvt)</t>
    </r>
  </si>
  <si>
    <t>Chưa có đơn giá</t>
  </si>
  <si>
    <t>IV. Huyện: Đắk G'long</t>
  </si>
  <si>
    <t>Trung tâm GDTX huyện Đắk Mil</t>
  </si>
  <si>
    <t>Trung tâm GDTX huyện Tuy Đức</t>
  </si>
  <si>
    <t>Trung tâm GDTX huyện Đắk Song</t>
  </si>
  <si>
    <t>I. Huyện: Cư Jút; K''rông Nô; Đắk Mil; Gia Nghĩa, Đắk Rlap</t>
  </si>
  <si>
    <t>PGD KRONG NO</t>
  </si>
  <si>
    <t>PGD ĐĂK SONG</t>
  </si>
  <si>
    <t xml:space="preserve">  I. Sách giáo khoa </t>
  </si>
  <si>
    <t>Sách giáo khoa lớp 2: 01 bộ gồm 25 quyển</t>
  </si>
  <si>
    <t>Sách giáo khoa lớp 3: 01 bộ gồm 27 quyển</t>
  </si>
  <si>
    <t>Sách giáo khoa lớp 4: 01 bộ gồm 26 quyển</t>
  </si>
  <si>
    <t>Sách giáo khoa lớp 5: 01 bộ gồm 26 quyển</t>
  </si>
  <si>
    <t>Sách giáo khoa lớp 6: 01 bộ gồm 30 quyển</t>
  </si>
  <si>
    <t>Sách giáo khoa lớp 7: 01 bộ gồm 30 quyển</t>
  </si>
  <si>
    <t>Sách giáo khoa lớp 8: 01 bộ gồm 31 quyển</t>
  </si>
  <si>
    <t>Sách giáo khoa lớp 9: 01 bộ gồm 32 quyển</t>
  </si>
  <si>
    <t>Sách giáo khoa lớp 10: 01 bộ gồm 27 quyển</t>
  </si>
  <si>
    <t>Sách giáo khoa lớp 11: 01 bộ gồm 27 quyển</t>
  </si>
  <si>
    <t>Sách giáo khoa lớp 12: 01 bộ gồm 27 quyển</t>
  </si>
  <si>
    <r>
      <t xml:space="preserve">  II. Vở viết cấp cho học sinh</t>
    </r>
    <r>
      <rPr>
        <i/>
        <sz val="12"/>
        <rFont val="Times New Roman"/>
        <family val="1"/>
      </rPr>
      <t xml:space="preserve"> </t>
    </r>
  </si>
  <si>
    <t>*</t>
  </si>
  <si>
    <t>Bộ</t>
  </si>
  <si>
    <t>Sách giáo khoa lớp 1, gồm:</t>
  </si>
  <si>
    <r>
      <rPr>
        <b/>
        <i/>
        <sz val="12"/>
        <color indexed="8"/>
        <rFont val="Times New Roman"/>
        <family val="1"/>
      </rPr>
      <t xml:space="preserve">05 huyện lựa chọn Chương trình dạy và học bộ sách </t>
    </r>
    <r>
      <rPr>
        <i/>
        <sz val="12"/>
        <color indexed="8"/>
        <rFont val="Times New Roman"/>
        <family val="1"/>
      </rPr>
      <t>''Kết nối tri thức với cuộc sống; Chân trời sáng tạo; cùng học để phát triển năng lực; Vì sự bình đẳng &amp; dân chủ trong giáo dục",</t>
    </r>
    <r>
      <rPr>
        <sz val="12"/>
        <color indexed="8"/>
        <rFont val="Times New Roman"/>
        <family val="1"/>
      </rPr>
      <t xml:space="preserve"> bộ 30 quyển</t>
    </r>
  </si>
  <si>
    <r>
      <rPr>
        <b/>
        <i/>
        <sz val="12"/>
        <color indexed="8"/>
        <rFont val="Times New Roman"/>
        <family val="1"/>
      </rPr>
      <t>01 huyện lựa chọn Chương trình dạy và học bộ sách</t>
    </r>
    <r>
      <rPr>
        <sz val="12"/>
        <color indexed="8"/>
        <rFont val="Times New Roman"/>
        <family val="1"/>
      </rPr>
      <t xml:space="preserve"> ''Kết nối tri thức với cuộc sống; Chân trời sáng tạo; Vì sự bình đẳng &amp; dân chủ trong giáo dục", bộ 30 quyển.</t>
    </r>
  </si>
  <si>
    <r>
      <rPr>
        <b/>
        <i/>
        <sz val="12"/>
        <color indexed="8"/>
        <rFont val="Times New Roman"/>
        <family val="1"/>
      </rPr>
      <t>01 huyện lựa chọn Chương trình dạy và học bộ sách</t>
    </r>
    <r>
      <rPr>
        <sz val="12"/>
        <color indexed="8"/>
        <rFont val="Times New Roman"/>
        <family val="1"/>
      </rPr>
      <t xml:space="preserve">  ''Kết nối tri thức với cuộc sống; Chân trời sáng tạo; Vì sự bình đẳng &amp; dân chủ trong giáo dục", bộ 30 quyển.</t>
    </r>
  </si>
  <si>
    <r>
      <rPr>
        <b/>
        <i/>
        <sz val="12"/>
        <color indexed="8"/>
        <rFont val="Times New Roman"/>
        <family val="1"/>
      </rPr>
      <t xml:space="preserve">01 huyện lựa chọn Chương trình dạy và học bộ sách </t>
    </r>
    <r>
      <rPr>
        <i/>
        <sz val="12"/>
        <color indexed="8"/>
        <rFont val="Times New Roman"/>
        <family val="1"/>
      </rPr>
      <t xml:space="preserve">''Kết nối tri thức với cuộc sống; Chân trời sáng tạo; cùng học để phát triển năng lực; Vì sự bình đẳng &amp; dân chủ trong giáo dục", </t>
    </r>
    <r>
      <rPr>
        <sz val="12"/>
        <color indexed="8"/>
        <rFont val="Times New Roman"/>
        <family val="1"/>
      </rPr>
      <t>bộ 29 quyển.</t>
    </r>
  </si>
  <si>
    <t>DANH MỤC SÁCH GIÁO KHOA CẤP PHÁT CHO HỌC SINH CHÍNH SÁCH THEO NGHỊ QUYẾT SỐ 31 TRONG NĂM HỌC  2020-2021</t>
  </si>
  <si>
    <t>(TỪ LỚP 2 ĐẾN LỚP 12)</t>
  </si>
  <si>
    <t>CHƯƠNG TRÌNH GIÁO DỤC PHỔ THÔNG LỚP 1 MỚI ĐƯỢC CÁC CƠ SỞ GIÁO DỤC TRONG TỈNH LỰA CHỌN</t>
  </si>
  <si>
    <t>DANH MỤC SÁCH GIÁO KHOA CẤP PHÁT CHO HỌC SINH CHÍNH SÁCH THEO NGHỊ QUYẾT SỐ 31 TRONG NĂM HỌC 2020-2021</t>
  </si>
  <si>
    <t>Tên sách giáo khoa</t>
  </si>
  <si>
    <t xml:space="preserve">Tổng số </t>
  </si>
  <si>
    <t>Tổng cộng:</t>
  </si>
  <si>
    <t>TỔNG HỢP SỐ LƯỢNG HỌC SINH THUỘC DIỆN CHÍNH SÁCH THEO NGHỊ QUYẾT 
31/NQ-HDND NGÀY 06/09/2016, TRONG NĂM HỌC 2020-2021 và DỰ KIẾN NĂM HỌC 2021-2022</t>
  </si>
  <si>
    <t>Thành tiền
(đồng)</t>
  </si>
  <si>
    <t>Năm học 2020-2021</t>
  </si>
  <si>
    <t>Năm học 2021-2022</t>
  </si>
  <si>
    <t>Số lượng học sinh</t>
  </si>
  <si>
    <r>
      <t xml:space="preserve">Thành tiền
</t>
    </r>
    <r>
      <rPr>
        <i/>
        <sz val="12"/>
        <color indexed="8"/>
        <rFont val="Times New Roman"/>
        <family val="1"/>
      </rPr>
      <t>(đồng)</t>
    </r>
  </si>
  <si>
    <r>
      <t xml:space="preserve">Thành tiền
</t>
    </r>
    <r>
      <rPr>
        <i/>
        <sz val="12"/>
        <color indexed="8"/>
        <rFont val="Times New Roman"/>
        <family val="1"/>
      </rPr>
      <t>(đồng)</t>
    </r>
  </si>
  <si>
    <t>Tổng giá trị thực hiện trong năm học 2021-2022</t>
  </si>
  <si>
    <t>Cấp học</t>
  </si>
  <si>
    <t>Cơ sở để tính lấy số liệu
 năm học 2015- 2016</t>
  </si>
  <si>
    <t xml:space="preserve">Số HSSV DTTS thuộc diện hộ nghèo và 
cận nghèo
</t>
  </si>
  <si>
    <t>Dự kiến kinh phí</t>
  </si>
  <si>
    <t>Tổng số học sinh</t>
  </si>
  <si>
    <t>Học sinh, sinh viên 
DTTS</t>
  </si>
  <si>
    <t>Số tháng hỗ trợ
(tháng)</t>
  </si>
  <si>
    <t>Định mức hỗ trợ/HSSV/tháng
(đồng/tháng)</t>
  </si>
  <si>
    <t>-Sinh viên cao đẳng, đại học</t>
  </si>
  <si>
    <t>Tổng cộng</t>
  </si>
  <si>
    <t>- Tiểu học</t>
  </si>
  <si>
    <t>-Trung học cơ sở</t>
  </si>
  <si>
    <t>-Trung học phổ thông</t>
  </si>
  <si>
    <t>- Học sinh trung học chuyên nghiệp</t>
  </si>
  <si>
    <t>DỰ TRÙ KINH PHÍ HỖ TRỢ KINH PHÍ HỌC TẬP NĂM HỌC 2021-2021</t>
  </si>
  <si>
    <t>Phụ lục tham khảo 02</t>
  </si>
  <si>
    <t>Phụ lục tham khảo 01</t>
  </si>
  <si>
    <t>(Kèm theo dự thảo Nghị quyết:          /2020/HĐND ngày .....tháng 12 năm 2020)</t>
  </si>
  <si>
    <t xml:space="preserve"> DỰ TOÁN KINH PHÍ HỖ TRỢ SÁCH GIÁO KHOA, VỞ VIẾT CHO HỌC SINH CHÍNH SÁCH NĂM HỌC 2021 - 2022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</si>
</sst>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_-;\-* #,##0_-;_-* &quot;-&quot;??_-;_-@_-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"/>
    <numFmt numFmtId="185" formatCode="_-* #,##0\ _₫_-;\-* #,##0\ _₫_-;_-* &quot;-&quot;??\ _₫_-;_-@_-"/>
    <numFmt numFmtId="186" formatCode="[$-409]dddd\,\ mmmm\ dd\,\ yyyy"/>
    <numFmt numFmtId="187" formatCode="[$-409]h:mm:ss\ AM/PM"/>
    <numFmt numFmtId="188" formatCode="#,##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I-Centur"/>
      <family val="0"/>
    </font>
    <font>
      <sz val="12"/>
      <name val=".VnTime"/>
      <family val="2"/>
    </font>
    <font>
      <i/>
      <sz val="12"/>
      <name val="Times New Roman"/>
      <family val="1"/>
    </font>
    <font>
      <sz val="8"/>
      <name val=".VnArial"/>
      <family val="2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6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30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C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31" borderId="7" applyNumberFormat="0" applyFont="0" applyAlignment="0" applyProtection="0"/>
    <xf numFmtId="0" fontId="70" fillId="26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69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180" fontId="69" fillId="0" borderId="10" xfId="48" applyNumberFormat="1" applyFont="1" applyFill="1" applyBorder="1" applyAlignment="1" applyProtection="1">
      <alignment vertical="center" wrapText="1"/>
      <protection/>
    </xf>
    <xf numFmtId="0" fontId="69" fillId="0" borderId="0" xfId="0" applyFont="1" applyFill="1" applyAlignment="1">
      <alignment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42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9" fontId="75" fillId="0" borderId="10" xfId="0" applyNumberFormat="1" applyFont="1" applyFill="1" applyBorder="1" applyAlignment="1">
      <alignment vertic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182" fontId="75" fillId="0" borderId="10" xfId="42" applyNumberFormat="1" applyFont="1" applyFill="1" applyBorder="1" applyAlignment="1" applyProtection="1">
      <alignment vertical="center" wrapText="1"/>
      <protection/>
    </xf>
    <xf numFmtId="0" fontId="75" fillId="0" borderId="10" xfId="0" applyNumberFormat="1" applyFont="1" applyFill="1" applyBorder="1" applyAlignment="1" applyProtection="1">
      <alignment horizontal="left" vertical="center" wrapText="1"/>
      <protection/>
    </xf>
    <xf numFmtId="0" fontId="7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0" fontId="75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80" fontId="76" fillId="0" borderId="0" xfId="48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0" fontId="74" fillId="0" borderId="11" xfId="48" applyNumberFormat="1" applyFont="1" applyFill="1" applyBorder="1" applyAlignment="1" applyProtection="1">
      <alignment vertical="center" wrapText="1"/>
      <protection/>
    </xf>
    <xf numFmtId="0" fontId="69" fillId="0" borderId="12" xfId="0" applyNumberFormat="1" applyFont="1" applyFill="1" applyBorder="1" applyAlignment="1" applyProtection="1">
      <alignment horizontal="left" vertical="center" wrapText="1"/>
      <protection/>
    </xf>
    <xf numFmtId="0" fontId="69" fillId="0" borderId="12" xfId="0" applyNumberFormat="1" applyFont="1" applyFill="1" applyBorder="1" applyAlignment="1" applyProtection="1">
      <alignment horizontal="center" vertical="center" wrapText="1"/>
      <protection/>
    </xf>
    <xf numFmtId="0" fontId="69" fillId="0" borderId="13" xfId="0" applyNumberFormat="1" applyFont="1" applyFill="1" applyBorder="1" applyAlignment="1" applyProtection="1">
      <alignment horizontal="left" vertical="center" wrapText="1"/>
      <protection/>
    </xf>
    <xf numFmtId="0" fontId="69" fillId="0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180" fontId="74" fillId="0" borderId="17" xfId="48" applyNumberFormat="1" applyFont="1" applyFill="1" applyBorder="1" applyAlignment="1" applyProtection="1">
      <alignment vertical="center" wrapText="1"/>
      <protection/>
    </xf>
    <xf numFmtId="180" fontId="3" fillId="0" borderId="18" xfId="48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180" fontId="3" fillId="0" borderId="19" xfId="48" applyNumberFormat="1" applyFont="1" applyFill="1" applyBorder="1" applyAlignment="1" applyProtection="1">
      <alignment horizontal="center" vertical="center" wrapText="1"/>
      <protection/>
    </xf>
    <xf numFmtId="180" fontId="75" fillId="0" borderId="19" xfId="48" applyNumberFormat="1" applyFont="1" applyFill="1" applyBorder="1" applyAlignment="1" applyProtection="1">
      <alignment horizontal="center" vertical="center" wrapText="1"/>
      <protection/>
    </xf>
    <xf numFmtId="0" fontId="75" fillId="0" borderId="2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182" fontId="74" fillId="0" borderId="0" xfId="42" applyNumberFormat="1" applyFont="1" applyFill="1" applyBorder="1" applyAlignment="1">
      <alignment vertical="center"/>
    </xf>
    <xf numFmtId="182" fontId="69" fillId="0" borderId="0" xfId="42" applyNumberFormat="1" applyFont="1" applyFill="1" applyBorder="1" applyAlignment="1">
      <alignment vertical="center"/>
    </xf>
    <xf numFmtId="0" fontId="69" fillId="0" borderId="21" xfId="0" applyFont="1" applyFill="1" applyBorder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/>
    </xf>
    <xf numFmtId="182" fontId="69" fillId="0" borderId="12" xfId="42" applyNumberFormat="1" applyFont="1" applyFill="1" applyBorder="1" applyAlignment="1" applyProtection="1">
      <alignment horizontal="center" vertical="center" wrapText="1"/>
      <protection/>
    </xf>
    <xf numFmtId="180" fontId="69" fillId="0" borderId="18" xfId="48" applyNumberFormat="1" applyFont="1" applyFill="1" applyBorder="1" applyAlignment="1" applyProtection="1">
      <alignment horizontal="center" vertical="center" wrapText="1"/>
      <protection/>
    </xf>
    <xf numFmtId="0" fontId="69" fillId="0" borderId="23" xfId="0" applyFont="1" applyFill="1" applyBorder="1" applyAlignment="1">
      <alignment horizontal="center" vertical="center"/>
    </xf>
    <xf numFmtId="182" fontId="69" fillId="0" borderId="10" xfId="42" applyNumberFormat="1" applyFont="1" applyFill="1" applyBorder="1" applyAlignment="1" applyProtection="1">
      <alignment horizontal="center" vertical="center" wrapText="1"/>
      <protection/>
    </xf>
    <xf numFmtId="180" fontId="69" fillId="0" borderId="19" xfId="48" applyNumberFormat="1" applyFont="1" applyFill="1" applyBorder="1" applyAlignment="1" applyProtection="1">
      <alignment horizontal="center" vertical="center" wrapText="1"/>
      <protection/>
    </xf>
    <xf numFmtId="182" fontId="69" fillId="0" borderId="10" xfId="42" applyNumberFormat="1" applyFont="1" applyFill="1" applyBorder="1" applyAlignment="1" applyProtection="1">
      <alignment vertical="center" wrapText="1"/>
      <protection/>
    </xf>
    <xf numFmtId="0" fontId="69" fillId="0" borderId="10" xfId="0" applyFont="1" applyFill="1" applyBorder="1" applyAlignment="1">
      <alignment vertical="center" wrapText="1"/>
    </xf>
    <xf numFmtId="182" fontId="69" fillId="0" borderId="13" xfId="42" applyNumberFormat="1" applyFont="1" applyFill="1" applyBorder="1" applyAlignment="1" applyProtection="1">
      <alignment vertical="center" wrapText="1"/>
      <protection/>
    </xf>
    <xf numFmtId="180" fontId="69" fillId="0" borderId="24" xfId="48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vertical="center" wrapText="1"/>
      <protection/>
    </xf>
    <xf numFmtId="182" fontId="74" fillId="0" borderId="11" xfId="0" applyNumberFormat="1" applyFont="1" applyFill="1" applyBorder="1" applyAlignment="1" applyProtection="1">
      <alignment vertical="center" wrapText="1"/>
      <protection/>
    </xf>
    <xf numFmtId="182" fontId="69" fillId="0" borderId="12" xfId="42" applyNumberFormat="1" applyFont="1" applyFill="1" applyBorder="1" applyAlignment="1" applyProtection="1">
      <alignment vertical="center" wrapText="1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180" fontId="69" fillId="0" borderId="17" xfId="48" applyNumberFormat="1" applyFont="1" applyFill="1" applyBorder="1" applyAlignment="1" applyProtection="1">
      <alignment horizontal="center" vertical="center" wrapText="1"/>
      <protection/>
    </xf>
    <xf numFmtId="49" fontId="69" fillId="0" borderId="10" xfId="0" applyNumberFormat="1" applyFont="1" applyFill="1" applyBorder="1" applyAlignment="1">
      <alignment vertical="center" wrapText="1"/>
    </xf>
    <xf numFmtId="0" fontId="69" fillId="0" borderId="10" xfId="81" applyNumberFormat="1" applyFont="1" applyFill="1" applyBorder="1" applyAlignment="1">
      <alignment horizontal="left" vertical="center"/>
      <protection/>
    </xf>
    <xf numFmtId="3" fontId="69" fillId="0" borderId="10" xfId="82" applyNumberFormat="1" applyFont="1" applyFill="1" applyBorder="1" applyAlignment="1">
      <alignment vertical="center" wrapText="1"/>
      <protection/>
    </xf>
    <xf numFmtId="0" fontId="69" fillId="0" borderId="25" xfId="0" applyNumberFormat="1" applyFont="1" applyFill="1" applyBorder="1" applyAlignment="1" applyProtection="1">
      <alignment horizontal="left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182" fontId="69" fillId="0" borderId="25" xfId="42" applyNumberFormat="1" applyFont="1" applyFill="1" applyBorder="1" applyAlignment="1" applyProtection="1">
      <alignment vertical="center" wrapText="1"/>
      <protection/>
    </xf>
    <xf numFmtId="180" fontId="69" fillId="0" borderId="26" xfId="48" applyNumberFormat="1" applyFont="1" applyFill="1" applyBorder="1" applyAlignment="1" applyProtection="1">
      <alignment horizontal="center" vertical="center" wrapText="1"/>
      <protection/>
    </xf>
    <xf numFmtId="0" fontId="69" fillId="0" borderId="20" xfId="0" applyFont="1" applyFill="1" applyBorder="1" applyAlignment="1">
      <alignment horizontal="center" vertical="center"/>
    </xf>
    <xf numFmtId="49" fontId="69" fillId="0" borderId="27" xfId="0" applyNumberFormat="1" applyFont="1" applyFill="1" applyBorder="1" applyAlignment="1">
      <alignment vertical="center" wrapText="1"/>
    </xf>
    <xf numFmtId="182" fontId="69" fillId="0" borderId="27" xfId="42" applyNumberFormat="1" applyFont="1" applyFill="1" applyBorder="1" applyAlignment="1" applyProtection="1">
      <alignment vertical="center" wrapText="1"/>
      <protection/>
    </xf>
    <xf numFmtId="49" fontId="69" fillId="0" borderId="25" xfId="0" applyNumberFormat="1" applyFont="1" applyFill="1" applyBorder="1" applyAlignment="1">
      <alignment vertical="center" wrapText="1"/>
    </xf>
    <xf numFmtId="49" fontId="69" fillId="0" borderId="13" xfId="0" applyNumberFormat="1" applyFont="1" applyFill="1" applyBorder="1" applyAlignment="1">
      <alignment vertical="center" wrapText="1"/>
    </xf>
    <xf numFmtId="182" fontId="74" fillId="0" borderId="11" xfId="0" applyNumberFormat="1" applyFont="1" applyFill="1" applyBorder="1" applyAlignment="1" applyProtection="1">
      <alignment vertical="center"/>
      <protection/>
    </xf>
    <xf numFmtId="0" fontId="69" fillId="0" borderId="28" xfId="0" applyNumberFormat="1" applyFont="1" applyFill="1" applyBorder="1" applyAlignment="1" applyProtection="1">
      <alignment horizontal="center" vertical="center" wrapText="1"/>
      <protection/>
    </xf>
    <xf numFmtId="182" fontId="69" fillId="0" borderId="28" xfId="42" applyNumberFormat="1" applyFont="1" applyFill="1" applyBorder="1" applyAlignment="1" applyProtection="1">
      <alignment vertical="center" wrapText="1"/>
      <protection/>
    </xf>
    <xf numFmtId="180" fontId="69" fillId="0" borderId="29" xfId="48" applyNumberFormat="1" applyFont="1" applyFill="1" applyBorder="1" applyAlignment="1" applyProtection="1">
      <alignment horizontal="center" vertical="center" wrapText="1"/>
      <protection/>
    </xf>
    <xf numFmtId="0" fontId="69" fillId="0" borderId="30" xfId="0" applyFont="1" applyFill="1" applyBorder="1" applyAlignment="1">
      <alignment horizontal="center" vertical="center"/>
    </xf>
    <xf numFmtId="49" fontId="69" fillId="0" borderId="31" xfId="0" applyNumberFormat="1" applyFont="1" applyFill="1" applyBorder="1" applyAlignment="1">
      <alignment vertical="center" wrapText="1"/>
    </xf>
    <xf numFmtId="0" fontId="69" fillId="0" borderId="31" xfId="0" applyNumberFormat="1" applyFont="1" applyFill="1" applyBorder="1" applyAlignment="1" applyProtection="1">
      <alignment horizontal="center" vertical="center" wrapText="1"/>
      <protection/>
    </xf>
    <xf numFmtId="182" fontId="69" fillId="0" borderId="31" xfId="42" applyNumberFormat="1" applyFont="1" applyFill="1" applyBorder="1" applyAlignment="1" applyProtection="1">
      <alignment vertical="center" wrapText="1"/>
      <protection/>
    </xf>
    <xf numFmtId="180" fontId="69" fillId="0" borderId="32" xfId="48" applyNumberFormat="1" applyFont="1" applyFill="1" applyBorder="1" applyAlignment="1" applyProtection="1">
      <alignment horizontal="center" vertical="center" wrapText="1"/>
      <protection/>
    </xf>
    <xf numFmtId="182" fontId="69" fillId="0" borderId="0" xfId="42" applyNumberFormat="1" applyFont="1" applyFill="1" applyAlignment="1">
      <alignment vertical="center"/>
    </xf>
    <xf numFmtId="180" fontId="75" fillId="0" borderId="18" xfId="48" applyNumberFormat="1" applyFont="1" applyFill="1" applyBorder="1" applyAlignment="1" applyProtection="1">
      <alignment horizontal="center" vertical="center" wrapText="1"/>
      <protection/>
    </xf>
    <xf numFmtId="0" fontId="78" fillId="0" borderId="15" xfId="0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 applyProtection="1">
      <alignment horizontal="left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Alignment="1">
      <alignment/>
    </xf>
    <xf numFmtId="182" fontId="78" fillId="0" borderId="10" xfId="42" applyNumberFormat="1" applyFont="1" applyFill="1" applyBorder="1" applyAlignment="1" applyProtection="1">
      <alignment vertical="center" wrapText="1"/>
      <protection/>
    </xf>
    <xf numFmtId="180" fontId="78" fillId="0" borderId="19" xfId="48" applyNumberFormat="1" applyFont="1" applyFill="1" applyBorder="1" applyAlignment="1" applyProtection="1">
      <alignment horizontal="center" vertical="center" wrapText="1"/>
      <protection/>
    </xf>
    <xf numFmtId="49" fontId="7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wrapText="1"/>
    </xf>
    <xf numFmtId="182" fontId="4" fillId="0" borderId="0" xfId="42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182" fontId="4" fillId="0" borderId="11" xfId="42" applyNumberFormat="1" applyFont="1" applyFill="1" applyBorder="1" applyAlignment="1">
      <alignment vertical="center" wrapText="1"/>
    </xf>
    <xf numFmtId="180" fontId="4" fillId="0" borderId="17" xfId="48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8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8" fillId="32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43" fontId="69" fillId="0" borderId="0" xfId="0" applyNumberFormat="1" applyFont="1" applyFill="1" applyAlignment="1">
      <alignment wrapText="1"/>
    </xf>
    <xf numFmtId="0" fontId="69" fillId="0" borderId="0" xfId="0" applyFont="1" applyFill="1" applyBorder="1" applyAlignment="1">
      <alignment wrapText="1"/>
    </xf>
    <xf numFmtId="0" fontId="74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75" fillId="0" borderId="0" xfId="0" applyFont="1" applyFill="1" applyAlignment="1">
      <alignment wrapText="1"/>
    </xf>
    <xf numFmtId="0" fontId="69" fillId="0" borderId="33" xfId="0" applyNumberFormat="1" applyFont="1" applyFill="1" applyBorder="1" applyAlignment="1" applyProtection="1">
      <alignment horizontal="left" vertical="center" wrapText="1"/>
      <protection/>
    </xf>
    <xf numFmtId="0" fontId="69" fillId="0" borderId="34" xfId="0" applyNumberFormat="1" applyFont="1" applyFill="1" applyBorder="1" applyAlignment="1" applyProtection="1">
      <alignment horizontal="left" vertical="center" wrapText="1"/>
      <protection/>
    </xf>
    <xf numFmtId="49" fontId="69" fillId="0" borderId="34" xfId="75" applyNumberFormat="1" applyFont="1" applyFill="1" applyBorder="1" applyAlignment="1">
      <alignment vertical="center" wrapText="1"/>
      <protection/>
    </xf>
    <xf numFmtId="0" fontId="69" fillId="0" borderId="34" xfId="0" applyFont="1" applyFill="1" applyBorder="1" applyAlignment="1">
      <alignment vertical="center" wrapText="1"/>
    </xf>
    <xf numFmtId="0" fontId="75" fillId="0" borderId="34" xfId="0" applyNumberFormat="1" applyFont="1" applyFill="1" applyBorder="1" applyAlignment="1" applyProtection="1">
      <alignment horizontal="left" vertical="center" wrapText="1"/>
      <protection/>
    </xf>
    <xf numFmtId="0" fontId="69" fillId="0" borderId="35" xfId="0" applyNumberFormat="1" applyFont="1" applyFill="1" applyBorder="1" applyAlignment="1" applyProtection="1">
      <alignment horizontal="left" vertical="center" wrapText="1"/>
      <protection/>
    </xf>
    <xf numFmtId="0" fontId="69" fillId="0" borderId="36" xfId="0" applyNumberFormat="1" applyFont="1" applyFill="1" applyBorder="1" applyAlignment="1" applyProtection="1">
      <alignment horizontal="left" vertical="center" wrapText="1"/>
      <protection/>
    </xf>
    <xf numFmtId="182" fontId="69" fillId="0" borderId="25" xfId="42" applyNumberFormat="1" applyFont="1" applyFill="1" applyBorder="1" applyAlignment="1" applyProtection="1">
      <alignment horizontal="center" vertical="center" wrapText="1"/>
      <protection/>
    </xf>
    <xf numFmtId="180" fontId="16" fillId="0" borderId="12" xfId="48" applyNumberFormat="1" applyFont="1" applyFill="1" applyBorder="1" applyAlignment="1" applyProtection="1">
      <alignment vertical="center" wrapText="1"/>
      <protection/>
    </xf>
    <xf numFmtId="180" fontId="12" fillId="0" borderId="18" xfId="48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180" fontId="3" fillId="0" borderId="10" xfId="48" applyNumberFormat="1" applyFont="1" applyFill="1" applyBorder="1" applyAlignment="1" applyProtection="1">
      <alignment vertical="center" wrapText="1"/>
      <protection/>
    </xf>
    <xf numFmtId="180" fontId="78" fillId="0" borderId="10" xfId="48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80" fontId="16" fillId="0" borderId="10" xfId="48" applyNumberFormat="1" applyFont="1" applyFill="1" applyBorder="1" applyAlignment="1" applyProtection="1">
      <alignment vertical="center" wrapText="1"/>
      <protection/>
    </xf>
    <xf numFmtId="180" fontId="12" fillId="0" borderId="19" xfId="48" applyNumberFormat="1" applyFont="1" applyFill="1" applyBorder="1" applyAlignment="1" applyProtection="1">
      <alignment horizontal="center" vertical="center" wrapText="1"/>
      <protection/>
    </xf>
    <xf numFmtId="0" fontId="78" fillId="32" borderId="10" xfId="0" applyNumberFormat="1" applyFont="1" applyFill="1" applyBorder="1" applyAlignment="1" applyProtection="1">
      <alignment horizontal="left" vertical="center" wrapText="1"/>
      <protection/>
    </xf>
    <xf numFmtId="0" fontId="78" fillId="32" borderId="10" xfId="0" applyNumberFormat="1" applyFont="1" applyFill="1" applyBorder="1" applyAlignment="1" applyProtection="1">
      <alignment horizontal="center" vertical="center" wrapText="1"/>
      <protection/>
    </xf>
    <xf numFmtId="180" fontId="78" fillId="32" borderId="10" xfId="48" applyNumberFormat="1" applyFont="1" applyFill="1" applyBorder="1" applyAlignment="1" applyProtection="1">
      <alignment vertical="center" wrapText="1"/>
      <protection/>
    </xf>
    <xf numFmtId="180" fontId="78" fillId="32" borderId="19" xfId="48" applyNumberFormat="1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>
      <alignment wrapText="1"/>
    </xf>
    <xf numFmtId="0" fontId="13" fillId="0" borderId="19" xfId="0" applyFont="1" applyBorder="1" applyAlignment="1">
      <alignment horizontal="center" wrapText="1"/>
    </xf>
    <xf numFmtId="0" fontId="79" fillId="0" borderId="10" xfId="0" applyNumberFormat="1" applyFont="1" applyFill="1" applyBorder="1" applyAlignment="1" applyProtection="1">
      <alignment horizontal="center" vertical="center" wrapText="1"/>
      <protection/>
    </xf>
    <xf numFmtId="180" fontId="80" fillId="0" borderId="10" xfId="48" applyNumberFormat="1" applyFont="1" applyFill="1" applyBorder="1" applyAlignment="1" applyProtection="1">
      <alignment vertical="center" wrapText="1"/>
      <protection/>
    </xf>
    <xf numFmtId="180" fontId="79" fillId="0" borderId="19" xfId="48" applyNumberFormat="1" applyFont="1" applyFill="1" applyBorder="1" applyAlignment="1" applyProtection="1">
      <alignment horizontal="center" vertical="center" wrapText="1"/>
      <protection/>
    </xf>
    <xf numFmtId="0" fontId="78" fillId="0" borderId="15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180" fontId="80" fillId="0" borderId="19" xfId="48" applyNumberFormat="1" applyFont="1" applyFill="1" applyBorder="1" applyAlignment="1" applyProtection="1">
      <alignment horizontal="center" vertical="center" wrapText="1"/>
      <protection/>
    </xf>
    <xf numFmtId="180" fontId="79" fillId="0" borderId="10" xfId="0" applyNumberFormat="1" applyFont="1" applyBorder="1" applyAlignment="1">
      <alignment wrapText="1"/>
    </xf>
    <xf numFmtId="0" fontId="79" fillId="0" borderId="19" xfId="0" applyFont="1" applyBorder="1" applyAlignment="1">
      <alignment horizontal="center" wrapText="1"/>
    </xf>
    <xf numFmtId="0" fontId="75" fillId="0" borderId="30" xfId="0" applyFont="1" applyFill="1" applyBorder="1" applyAlignment="1">
      <alignment horizontal="center" vertical="center" wrapText="1"/>
    </xf>
    <xf numFmtId="0" fontId="75" fillId="0" borderId="31" xfId="0" applyNumberFormat="1" applyFont="1" applyFill="1" applyBorder="1" applyAlignment="1" applyProtection="1">
      <alignment horizontal="left" vertical="center" wrapText="1"/>
      <protection/>
    </xf>
    <xf numFmtId="0" fontId="75" fillId="0" borderId="31" xfId="0" applyNumberFormat="1" applyFont="1" applyFill="1" applyBorder="1" applyAlignment="1" applyProtection="1">
      <alignment horizontal="center" vertical="center" wrapText="1"/>
      <protection/>
    </xf>
    <xf numFmtId="180" fontId="75" fillId="0" borderId="31" xfId="48" applyNumberFormat="1" applyFont="1" applyFill="1" applyBorder="1" applyAlignment="1" applyProtection="1">
      <alignment vertical="center" wrapText="1"/>
      <protection/>
    </xf>
    <xf numFmtId="180" fontId="75" fillId="0" borderId="32" xfId="48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 horizontal="right"/>
    </xf>
    <xf numFmtId="0" fontId="74" fillId="0" borderId="17" xfId="0" applyFont="1" applyFill="1" applyBorder="1" applyAlignment="1">
      <alignment horizontal="center"/>
    </xf>
    <xf numFmtId="0" fontId="69" fillId="0" borderId="37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left" vertical="center"/>
    </xf>
    <xf numFmtId="182" fontId="69" fillId="0" borderId="11" xfId="42" applyNumberFormat="1" applyFont="1" applyFill="1" applyBorder="1" applyAlignment="1">
      <alignment horizontal="right" vertical="center"/>
    </xf>
    <xf numFmtId="182" fontId="69" fillId="0" borderId="11" xfId="42" applyNumberFormat="1" applyFont="1" applyFill="1" applyBorder="1" applyAlignment="1">
      <alignment horizontal="center"/>
    </xf>
    <xf numFmtId="182" fontId="69" fillId="0" borderId="17" xfId="42" applyNumberFormat="1" applyFont="1" applyFill="1" applyBorder="1" applyAlignment="1">
      <alignment horizontal="center"/>
    </xf>
    <xf numFmtId="182" fontId="69" fillId="0" borderId="0" xfId="0" applyNumberFormat="1" applyFont="1" applyFill="1" applyAlignment="1">
      <alignment/>
    </xf>
    <xf numFmtId="0" fontId="69" fillId="0" borderId="37" xfId="74" applyFont="1" applyFill="1" applyBorder="1" applyAlignment="1">
      <alignment horizontal="center" vertical="center" wrapText="1"/>
      <protection/>
    </xf>
    <xf numFmtId="0" fontId="69" fillId="0" borderId="11" xfId="0" applyFont="1" applyFill="1" applyBorder="1" applyAlignment="1">
      <alignment/>
    </xf>
    <xf numFmtId="182" fontId="69" fillId="0" borderId="11" xfId="42" applyNumberFormat="1" applyFont="1" applyFill="1" applyBorder="1" applyAlignment="1">
      <alignment horizontal="right"/>
    </xf>
    <xf numFmtId="182" fontId="69" fillId="0" borderId="11" xfId="42" applyNumberFormat="1" applyFont="1" applyFill="1" applyBorder="1" applyAlignment="1">
      <alignment horizontal="center" vertical="center"/>
    </xf>
    <xf numFmtId="182" fontId="69" fillId="0" borderId="11" xfId="42" applyNumberFormat="1" applyFont="1" applyFill="1" applyBorder="1" applyAlignment="1">
      <alignment horizontal="center" vertical="center" wrapText="1"/>
    </xf>
    <xf numFmtId="182" fontId="69" fillId="0" borderId="11" xfId="42" applyNumberFormat="1" applyFont="1" applyFill="1" applyBorder="1" applyAlignment="1">
      <alignment horizontal="left" vertical="center" wrapText="1"/>
    </xf>
    <xf numFmtId="43" fontId="69" fillId="0" borderId="11" xfId="42" applyFont="1" applyFill="1" applyBorder="1" applyAlignment="1">
      <alignment horizontal="center"/>
    </xf>
    <xf numFmtId="43" fontId="69" fillId="0" borderId="17" xfId="42" applyFont="1" applyFill="1" applyBorder="1" applyAlignment="1">
      <alignment horizontal="center"/>
    </xf>
    <xf numFmtId="182" fontId="69" fillId="0" borderId="11" xfId="42" applyNumberFormat="1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 wrapText="1"/>
    </xf>
    <xf numFmtId="0" fontId="69" fillId="0" borderId="11" xfId="72" applyFont="1" applyFill="1" applyBorder="1" applyAlignment="1">
      <alignment vertical="center"/>
      <protection/>
    </xf>
    <xf numFmtId="0" fontId="69" fillId="0" borderId="11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0" fontId="69" fillId="0" borderId="38" xfId="0" applyFont="1" applyFill="1" applyBorder="1" applyAlignment="1">
      <alignment horizontal="center"/>
    </xf>
    <xf numFmtId="0" fontId="69" fillId="0" borderId="39" xfId="0" applyFont="1" applyFill="1" applyBorder="1" applyAlignment="1">
      <alignment horizontal="center"/>
    </xf>
    <xf numFmtId="0" fontId="69" fillId="0" borderId="11" xfId="0" applyFont="1" applyFill="1" applyBorder="1" applyAlignment="1">
      <alignment shrinkToFit="1"/>
    </xf>
    <xf numFmtId="182" fontId="74" fillId="0" borderId="11" xfId="42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/>
    </xf>
    <xf numFmtId="182" fontId="74" fillId="0" borderId="11" xfId="0" applyNumberFormat="1" applyFont="1" applyFill="1" applyBorder="1" applyAlignment="1">
      <alignment horizontal="right" vertical="center"/>
    </xf>
    <xf numFmtId="182" fontId="74" fillId="0" borderId="17" xfId="0" applyNumberFormat="1" applyFont="1" applyFill="1" applyBorder="1" applyAlignment="1">
      <alignment horizontal="right" vertical="center"/>
    </xf>
    <xf numFmtId="0" fontId="74" fillId="0" borderId="37" xfId="74" applyFont="1" applyFill="1" applyBorder="1" applyAlignment="1">
      <alignment horizontal="center" vertical="center" wrapText="1"/>
      <protection/>
    </xf>
    <xf numFmtId="182" fontId="74" fillId="0" borderId="11" xfId="42" applyNumberFormat="1" applyFont="1" applyFill="1" applyBorder="1" applyAlignment="1">
      <alignment horizontal="right"/>
    </xf>
    <xf numFmtId="182" fontId="69" fillId="0" borderId="11" xfId="42" applyNumberFormat="1" applyFont="1" applyFill="1" applyBorder="1" applyAlignment="1" quotePrefix="1">
      <alignment horizontal="center"/>
    </xf>
    <xf numFmtId="182" fontId="74" fillId="0" borderId="17" xfId="42" applyNumberFormat="1" applyFont="1" applyFill="1" applyBorder="1" applyAlignment="1">
      <alignment horizontal="right"/>
    </xf>
    <xf numFmtId="182" fontId="74" fillId="0" borderId="11" xfId="0" applyNumberFormat="1" applyFont="1" applyFill="1" applyBorder="1" applyAlignment="1">
      <alignment horizontal="right"/>
    </xf>
    <xf numFmtId="182" fontId="74" fillId="0" borderId="17" xfId="0" applyNumberFormat="1" applyFont="1" applyFill="1" applyBorder="1" applyAlignment="1">
      <alignment horizontal="right"/>
    </xf>
    <xf numFmtId="182" fontId="74" fillId="0" borderId="17" xfId="42" applyNumberFormat="1" applyFont="1" applyFill="1" applyBorder="1" applyAlignment="1">
      <alignment horizontal="center" vertical="center" wrapText="1"/>
    </xf>
    <xf numFmtId="185" fontId="74" fillId="0" borderId="11" xfId="0" applyNumberFormat="1" applyFont="1" applyFill="1" applyBorder="1" applyAlignment="1">
      <alignment horizontal="right"/>
    </xf>
    <xf numFmtId="185" fontId="74" fillId="0" borderId="17" xfId="0" applyNumberFormat="1" applyFont="1" applyFill="1" applyBorder="1" applyAlignment="1">
      <alignment horizontal="right"/>
    </xf>
    <xf numFmtId="182" fontId="74" fillId="0" borderId="11" xfId="42" applyNumberFormat="1" applyFont="1" applyFill="1" applyBorder="1" applyAlignment="1">
      <alignment vertical="center" wrapText="1"/>
    </xf>
    <xf numFmtId="3" fontId="74" fillId="0" borderId="11" xfId="0" applyNumberFormat="1" applyFont="1" applyFill="1" applyBorder="1" applyAlignment="1">
      <alignment horizontal="right"/>
    </xf>
    <xf numFmtId="3" fontId="74" fillId="0" borderId="17" xfId="0" applyNumberFormat="1" applyFont="1" applyFill="1" applyBorder="1" applyAlignment="1">
      <alignment horizontal="right"/>
    </xf>
    <xf numFmtId="182" fontId="74" fillId="0" borderId="11" xfId="42" applyNumberFormat="1" applyFont="1" applyFill="1" applyBorder="1" applyAlignment="1">
      <alignment horizontal="center"/>
    </xf>
    <xf numFmtId="182" fontId="74" fillId="0" borderId="17" xfId="42" applyNumberFormat="1" applyFont="1" applyFill="1" applyBorder="1" applyAlignment="1">
      <alignment horizontal="center"/>
    </xf>
    <xf numFmtId="0" fontId="74" fillId="0" borderId="11" xfId="0" applyFont="1" applyFill="1" applyBorder="1" applyAlignment="1">
      <alignment/>
    </xf>
    <xf numFmtId="182" fontId="69" fillId="0" borderId="0" xfId="42" applyNumberFormat="1" applyFont="1" applyFill="1" applyAlignment="1">
      <alignment/>
    </xf>
    <xf numFmtId="182" fontId="74" fillId="0" borderId="0" xfId="0" applyNumberFormat="1" applyFont="1" applyFill="1" applyAlignment="1">
      <alignment/>
    </xf>
    <xf numFmtId="0" fontId="75" fillId="0" borderId="37" xfId="0" applyFont="1" applyFill="1" applyBorder="1" applyAlignment="1">
      <alignment horizontal="center"/>
    </xf>
    <xf numFmtId="0" fontId="75" fillId="0" borderId="11" xfId="0" applyFont="1" applyFill="1" applyBorder="1" applyAlignment="1">
      <alignment/>
    </xf>
    <xf numFmtId="182" fontId="75" fillId="0" borderId="11" xfId="42" applyNumberFormat="1" applyFont="1" applyFill="1" applyBorder="1" applyAlignment="1">
      <alignment horizontal="right"/>
    </xf>
    <xf numFmtId="182" fontId="75" fillId="0" borderId="11" xfId="42" applyNumberFormat="1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182" fontId="75" fillId="0" borderId="11" xfId="42" applyNumberFormat="1" applyFont="1" applyFill="1" applyBorder="1" applyAlignment="1">
      <alignment horizontal="center" vertical="center" wrapText="1"/>
    </xf>
    <xf numFmtId="182" fontId="75" fillId="0" borderId="17" xfId="42" applyNumberFormat="1" applyFont="1" applyFill="1" applyBorder="1" applyAlignment="1">
      <alignment horizontal="center"/>
    </xf>
    <xf numFmtId="0" fontId="75" fillId="0" borderId="37" xfId="74" applyFont="1" applyFill="1" applyBorder="1" applyAlignment="1">
      <alignment horizontal="center" vertical="center" wrapText="1"/>
      <protection/>
    </xf>
    <xf numFmtId="182" fontId="75" fillId="0" borderId="11" xfId="42" applyNumberFormat="1" applyFont="1" applyFill="1" applyBorder="1" applyAlignment="1">
      <alignment horizontal="left" vertical="center" wrapText="1"/>
    </xf>
    <xf numFmtId="43" fontId="75" fillId="0" borderId="11" xfId="42" applyFont="1" applyFill="1" applyBorder="1" applyAlignment="1">
      <alignment horizontal="center"/>
    </xf>
    <xf numFmtId="43" fontId="75" fillId="0" borderId="17" xfId="42" applyFont="1" applyFill="1" applyBorder="1" applyAlignment="1">
      <alignment horizontal="center"/>
    </xf>
    <xf numFmtId="182" fontId="75" fillId="0" borderId="11" xfId="42" applyNumberFormat="1" applyFont="1" applyFill="1" applyBorder="1" applyAlignment="1">
      <alignment vertical="center" wrapText="1"/>
    </xf>
    <xf numFmtId="0" fontId="75" fillId="0" borderId="11" xfId="0" applyFont="1" applyFill="1" applyBorder="1" applyAlignment="1">
      <alignment horizontal="left" vertical="center"/>
    </xf>
    <xf numFmtId="182" fontId="75" fillId="0" borderId="11" xfId="42" applyNumberFormat="1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horizontal="left" vertical="center" wrapText="1"/>
    </xf>
    <xf numFmtId="182" fontId="69" fillId="0" borderId="11" xfId="0" applyNumberFormat="1" applyFont="1" applyBorder="1" applyAlignment="1">
      <alignment horizontal="left" vertical="center" wrapText="1"/>
    </xf>
    <xf numFmtId="180" fontId="3" fillId="0" borderId="11" xfId="48" applyNumberFormat="1" applyFont="1" applyFill="1" applyBorder="1" applyAlignment="1">
      <alignment vertical="center" wrapText="1"/>
    </xf>
    <xf numFmtId="180" fontId="3" fillId="0" borderId="11" xfId="48" applyNumberFormat="1" applyFont="1" applyBorder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2" fontId="74" fillId="0" borderId="17" xfId="42" applyNumberFormat="1" applyFont="1" applyFill="1" applyBorder="1" applyAlignment="1">
      <alignment vertical="center" wrapText="1"/>
    </xf>
    <xf numFmtId="182" fontId="82" fillId="0" borderId="40" xfId="0" applyNumberFormat="1" applyFont="1" applyFill="1" applyBorder="1" applyAlignment="1">
      <alignment horizontal="right"/>
    </xf>
    <xf numFmtId="182" fontId="82" fillId="0" borderId="41" xfId="0" applyNumberFormat="1" applyFont="1" applyFill="1" applyBorder="1" applyAlignment="1">
      <alignment horizontal="right"/>
    </xf>
    <xf numFmtId="0" fontId="75" fillId="0" borderId="0" xfId="0" applyFont="1" applyFill="1" applyAlignment="1">
      <alignment horizontal="right"/>
    </xf>
    <xf numFmtId="0" fontId="75" fillId="0" borderId="0" xfId="0" applyFont="1" applyFill="1" applyAlignment="1">
      <alignment horizontal="center"/>
    </xf>
    <xf numFmtId="0" fontId="69" fillId="0" borderId="42" xfId="0" applyFont="1" applyFill="1" applyBorder="1" applyAlignment="1">
      <alignment horizontal="center"/>
    </xf>
    <xf numFmtId="182" fontId="81" fillId="0" borderId="0" xfId="42" applyNumberFormat="1" applyFont="1" applyAlignment="1">
      <alignment horizontal="center" vertical="center" wrapText="1"/>
    </xf>
    <xf numFmtId="180" fontId="83" fillId="0" borderId="11" xfId="0" applyNumberFormat="1" applyFont="1" applyBorder="1" applyAlignment="1">
      <alignment vertical="center" wrapText="1"/>
    </xf>
    <xf numFmtId="0" fontId="7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left" vertical="center" wrapText="1"/>
    </xf>
    <xf numFmtId="182" fontId="84" fillId="0" borderId="11" xfId="42" applyNumberFormat="1" applyFont="1" applyBorder="1" applyAlignment="1">
      <alignment horizontal="center" vertical="center" wrapText="1"/>
    </xf>
    <xf numFmtId="182" fontId="69" fillId="0" borderId="11" xfId="42" applyNumberFormat="1" applyFont="1" applyBorder="1" applyAlignment="1">
      <alignment vertical="center" wrapText="1"/>
    </xf>
    <xf numFmtId="182" fontId="84" fillId="0" borderId="11" xfId="42" applyNumberFormat="1" applyFont="1" applyBorder="1" applyAlignment="1">
      <alignment vertical="center" wrapText="1"/>
    </xf>
    <xf numFmtId="180" fontId="85" fillId="0" borderId="11" xfId="48" applyNumberFormat="1" applyFont="1" applyBorder="1" applyAlignment="1">
      <alignment wrapText="1"/>
    </xf>
    <xf numFmtId="0" fontId="69" fillId="0" borderId="38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182" fontId="69" fillId="0" borderId="11" xfId="0" applyNumberFormat="1" applyFont="1" applyBorder="1" applyAlignment="1">
      <alignment horizontal="center" vertical="center" wrapText="1"/>
    </xf>
    <xf numFmtId="182" fontId="84" fillId="0" borderId="11" xfId="0" applyNumberFormat="1" applyFont="1" applyBorder="1" applyAlignment="1">
      <alignment horizontal="center" vertical="center" wrapText="1"/>
    </xf>
    <xf numFmtId="180" fontId="69" fillId="0" borderId="11" xfId="48" applyNumberFormat="1" applyFont="1" applyBorder="1" applyAlignment="1">
      <alignment horizontal="center" vertical="center" wrapText="1"/>
    </xf>
    <xf numFmtId="180" fontId="69" fillId="0" borderId="11" xfId="0" applyNumberFormat="1" applyFont="1" applyBorder="1" applyAlignment="1">
      <alignment horizontal="center" vertical="center" wrapText="1"/>
    </xf>
    <xf numFmtId="180" fontId="74" fillId="0" borderId="11" xfId="48" applyNumberFormat="1" applyFont="1" applyBorder="1" applyAlignment="1">
      <alignment horizontal="center" vertical="center" wrapText="1"/>
    </xf>
    <xf numFmtId="180" fontId="86" fillId="0" borderId="11" xfId="48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180" fontId="85" fillId="0" borderId="0" xfId="48" applyNumberFormat="1" applyFont="1" applyBorder="1" applyAlignment="1">
      <alignment wrapText="1"/>
    </xf>
    <xf numFmtId="180" fontId="69" fillId="0" borderId="0" xfId="48" applyNumberFormat="1" applyFont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center" vertical="center" wrapText="1"/>
    </xf>
    <xf numFmtId="180" fontId="76" fillId="0" borderId="0" xfId="48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vertical="center" wrapText="1"/>
    </xf>
    <xf numFmtId="182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7" fillId="0" borderId="0" xfId="0" applyFont="1" applyAlignment="1">
      <alignment vertical="center"/>
    </xf>
    <xf numFmtId="0" fontId="0" fillId="0" borderId="0" xfId="0" applyAlignment="1">
      <alignment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88" fillId="0" borderId="11" xfId="0" applyFont="1" applyBorder="1" applyAlignment="1">
      <alignment horizontal="center"/>
    </xf>
    <xf numFmtId="0" fontId="88" fillId="0" borderId="11" xfId="0" applyFont="1" applyBorder="1" applyAlignment="1">
      <alignment horizontal="center" wrapText="1"/>
    </xf>
    <xf numFmtId="0" fontId="88" fillId="0" borderId="28" xfId="0" applyFont="1" applyBorder="1" applyAlignment="1">
      <alignment horizontal="center" vertical="center"/>
    </xf>
    <xf numFmtId="0" fontId="88" fillId="0" borderId="11" xfId="0" applyFont="1" applyBorder="1" applyAlignment="1" quotePrefix="1">
      <alignment horizontal="left"/>
    </xf>
    <xf numFmtId="3" fontId="88" fillId="0" borderId="11" xfId="0" applyNumberFormat="1" applyFont="1" applyBorder="1" applyAlignment="1">
      <alignment horizontal="center"/>
    </xf>
    <xf numFmtId="0" fontId="86" fillId="0" borderId="0" xfId="0" applyFont="1" applyAlignment="1">
      <alignment/>
    </xf>
    <xf numFmtId="3" fontId="79" fillId="0" borderId="11" xfId="0" applyNumberFormat="1" applyFont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top" wrapText="1"/>
    </xf>
    <xf numFmtId="0" fontId="74" fillId="0" borderId="43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182" fontId="74" fillId="0" borderId="43" xfId="42" applyNumberFormat="1" applyFont="1" applyFill="1" applyBorder="1" applyAlignment="1">
      <alignment horizontal="center" vertical="center" wrapText="1"/>
    </xf>
    <xf numFmtId="182" fontId="74" fillId="0" borderId="28" xfId="42" applyNumberFormat="1" applyFont="1" applyFill="1" applyBorder="1" applyAlignment="1">
      <alignment horizontal="center" vertical="center" wrapText="1"/>
    </xf>
    <xf numFmtId="180" fontId="74" fillId="0" borderId="44" xfId="48" applyNumberFormat="1" applyFont="1" applyFill="1" applyBorder="1" applyAlignment="1">
      <alignment horizontal="center" vertical="center" wrapText="1"/>
    </xf>
    <xf numFmtId="180" fontId="74" fillId="0" borderId="45" xfId="48" applyNumberFormat="1" applyFont="1" applyFill="1" applyBorder="1" applyAlignment="1">
      <alignment horizontal="center" vertical="center" wrapText="1"/>
    </xf>
    <xf numFmtId="0" fontId="74" fillId="0" borderId="46" xfId="0" applyFont="1" applyFill="1" applyBorder="1" applyAlignment="1">
      <alignment horizontal="center" vertical="center" wrapText="1"/>
    </xf>
    <xf numFmtId="0" fontId="74" fillId="0" borderId="47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42" xfId="0" applyNumberFormat="1" applyFont="1" applyFill="1" applyBorder="1" applyAlignment="1" applyProtection="1">
      <alignment horizontal="center" vertical="center" wrapText="1"/>
      <protection/>
    </xf>
    <xf numFmtId="0" fontId="74" fillId="0" borderId="38" xfId="0" applyNumberFormat="1" applyFont="1" applyFill="1" applyBorder="1" applyAlignment="1" applyProtection="1">
      <alignment horizontal="center" vertical="center" wrapText="1"/>
      <protection/>
    </xf>
    <xf numFmtId="0" fontId="74" fillId="0" borderId="48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37" xfId="0" applyNumberFormat="1" applyFont="1" applyFill="1" applyBorder="1" applyAlignment="1" applyProtection="1">
      <alignment horizontal="center" vertical="center" wrapText="1"/>
      <protection/>
    </xf>
    <xf numFmtId="0" fontId="86" fillId="0" borderId="37" xfId="0" applyNumberFormat="1" applyFont="1" applyFill="1" applyBorder="1" applyAlignment="1" applyProtection="1" quotePrefix="1">
      <alignment horizontal="left" vertical="center" wrapText="1"/>
      <protection/>
    </xf>
    <xf numFmtId="0" fontId="8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2" fontId="4" fillId="0" borderId="43" xfId="42" applyNumberFormat="1" applyFont="1" applyFill="1" applyBorder="1" applyAlignment="1">
      <alignment horizontal="center" vertical="center" wrapText="1"/>
    </xf>
    <xf numFmtId="182" fontId="4" fillId="0" borderId="28" xfId="42" applyNumberFormat="1" applyFont="1" applyFill="1" applyBorder="1" applyAlignment="1">
      <alignment horizontal="center" vertical="center" wrapText="1"/>
    </xf>
    <xf numFmtId="180" fontId="4" fillId="0" borderId="44" xfId="48" applyNumberFormat="1" applyFont="1" applyFill="1" applyBorder="1" applyAlignment="1">
      <alignment horizontal="center" vertical="center" wrapText="1"/>
    </xf>
    <xf numFmtId="180" fontId="4" fillId="0" borderId="45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80" fillId="0" borderId="15" xfId="0" applyNumberFormat="1" applyFont="1" applyFill="1" applyBorder="1" applyAlignment="1" applyProtection="1">
      <alignment horizontal="left" vertical="center" wrapText="1"/>
      <protection/>
    </xf>
    <xf numFmtId="0" fontId="8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0" fillId="0" borderId="51" xfId="0" applyNumberFormat="1" applyFont="1" applyFill="1" applyBorder="1" applyAlignment="1" applyProtection="1">
      <alignment horizontal="left" vertical="center" wrapText="1"/>
      <protection/>
    </xf>
    <xf numFmtId="0" fontId="80" fillId="0" borderId="34" xfId="0" applyNumberFormat="1" applyFont="1" applyFill="1" applyBorder="1" applyAlignment="1" applyProtection="1">
      <alignment horizontal="left" vertical="center" wrapText="1"/>
      <protection/>
    </xf>
    <xf numFmtId="0" fontId="82" fillId="0" borderId="52" xfId="0" applyFont="1" applyFill="1" applyBorder="1" applyAlignment="1">
      <alignment horizontal="center"/>
    </xf>
    <xf numFmtId="0" fontId="82" fillId="0" borderId="40" xfId="0" applyFont="1" applyFill="1" applyBorder="1" applyAlignment="1">
      <alignment horizontal="center"/>
    </xf>
    <xf numFmtId="0" fontId="74" fillId="0" borderId="50" xfId="0" applyFont="1" applyFill="1" applyBorder="1" applyAlignment="1">
      <alignment horizontal="center"/>
    </xf>
    <xf numFmtId="0" fontId="74" fillId="0" borderId="53" xfId="0" applyFont="1" applyFill="1" applyBorder="1" applyAlignment="1">
      <alignment horizontal="center"/>
    </xf>
    <xf numFmtId="0" fontId="74" fillId="0" borderId="0" xfId="0" applyFont="1" applyAlignment="1">
      <alignment horizontal="center" wrapText="1"/>
    </xf>
    <xf numFmtId="0" fontId="87" fillId="0" borderId="0" xfId="0" applyFont="1" applyAlignment="1">
      <alignment horizontal="center"/>
    </xf>
    <xf numFmtId="0" fontId="84" fillId="0" borderId="0" xfId="0" applyFont="1" applyFill="1" applyBorder="1" applyAlignment="1">
      <alignment horizontal="center" vertical="center" wrapText="1"/>
    </xf>
    <xf numFmtId="0" fontId="74" fillId="0" borderId="49" xfId="0" applyFont="1" applyFill="1" applyBorder="1" applyAlignment="1">
      <alignment horizontal="center"/>
    </xf>
    <xf numFmtId="0" fontId="74" fillId="0" borderId="37" xfId="0" applyFont="1" applyFill="1" applyBorder="1" applyAlignment="1">
      <alignment horizontal="center"/>
    </xf>
    <xf numFmtId="0" fontId="74" fillId="0" borderId="5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74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6" fillId="0" borderId="21" xfId="0" applyFont="1" applyBorder="1" applyAlignment="1">
      <alignment horizontal="left"/>
    </xf>
    <xf numFmtId="0" fontId="79" fillId="0" borderId="38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3" fontId="88" fillId="0" borderId="38" xfId="0" applyNumberFormat="1" applyFont="1" applyBorder="1" applyAlignment="1">
      <alignment horizontal="center" vertical="center"/>
    </xf>
    <xf numFmtId="3" fontId="88" fillId="0" borderId="28" xfId="0" applyNumberFormat="1" applyFont="1" applyBorder="1" applyAlignment="1">
      <alignment horizontal="center" vertical="center"/>
    </xf>
    <xf numFmtId="0" fontId="79" fillId="0" borderId="54" xfId="0" applyFont="1" applyBorder="1" applyAlignment="1">
      <alignment horizontal="center"/>
    </xf>
    <xf numFmtId="0" fontId="79" fillId="0" borderId="55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92" fillId="0" borderId="0" xfId="0" applyFont="1" applyBorder="1" applyAlignment="1">
      <alignment horizontal="left"/>
    </xf>
    <xf numFmtId="0" fontId="79" fillId="0" borderId="38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79" fillId="0" borderId="54" xfId="0" applyFont="1" applyBorder="1" applyAlignment="1">
      <alignment horizontal="center" wrapText="1"/>
    </xf>
    <xf numFmtId="0" fontId="79" fillId="0" borderId="55" xfId="0" applyFont="1" applyBorder="1" applyAlignment="1">
      <alignment horizontal="center" wrapText="1"/>
    </xf>
    <xf numFmtId="0" fontId="79" fillId="0" borderId="57" xfId="0" applyFont="1" applyBorder="1" applyAlignment="1">
      <alignment horizontal="center" vertical="center" wrapText="1"/>
    </xf>
    <xf numFmtId="0" fontId="79" fillId="0" borderId="54" xfId="0" applyFont="1" applyBorder="1" applyAlignment="1">
      <alignment horizontal="center" vertical="center"/>
    </xf>
    <xf numFmtId="0" fontId="79" fillId="0" borderId="58" xfId="0" applyFont="1" applyBorder="1" applyAlignment="1">
      <alignment horizontal="center" vertical="center"/>
    </xf>
    <xf numFmtId="0" fontId="79" fillId="0" borderId="55" xfId="0" applyFont="1" applyBorder="1" applyAlignment="1">
      <alignment horizontal="center" vertic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4" xfId="46"/>
    <cellStyle name="Comma 17" xfId="47"/>
    <cellStyle name="Comma 2" xfId="48"/>
    <cellStyle name="Comma 2 2" xfId="49"/>
    <cellStyle name="Comma 2 2 2" xfId="50"/>
    <cellStyle name="Comma 2 3" xfId="51"/>
    <cellStyle name="Comma 20" xfId="52"/>
    <cellStyle name="Comma 24" xfId="53"/>
    <cellStyle name="Comma 25" xfId="54"/>
    <cellStyle name="Comma 26" xfId="55"/>
    <cellStyle name="Comma 27" xfId="56"/>
    <cellStyle name="Comma 3" xfId="57"/>
    <cellStyle name="Comma 3 2" xfId="58"/>
    <cellStyle name="Currency" xfId="59"/>
    <cellStyle name="Currency [0]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15" xfId="72"/>
    <cellStyle name="Normal 17" xfId="73"/>
    <cellStyle name="Normal 2" xfId="74"/>
    <cellStyle name="Normal 2 2" xfId="75"/>
    <cellStyle name="Normal 3" xfId="76"/>
    <cellStyle name="Normal 3 3" xfId="77"/>
    <cellStyle name="Normal 4" xfId="78"/>
    <cellStyle name="Normal 5" xfId="79"/>
    <cellStyle name="Normal 6" xfId="80"/>
    <cellStyle name="Normal_cdoi02" xfId="81"/>
    <cellStyle name="Normal_Tinh gia STK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4"/>
  <sheetViews>
    <sheetView zoomScalePageLayoutView="0" workbookViewId="0" topLeftCell="A1">
      <selection activeCell="A2" sqref="A2:E2"/>
    </sheetView>
  </sheetViews>
  <sheetFormatPr defaultColWidth="44.7109375" defaultRowHeight="15"/>
  <cols>
    <col min="1" max="1" width="4.421875" style="6" customWidth="1"/>
    <col min="2" max="2" width="48.421875" style="6" customWidth="1"/>
    <col min="3" max="3" width="6.57421875" style="6" bestFit="1" customWidth="1"/>
    <col min="4" max="4" width="11.28125" style="85" customWidth="1"/>
    <col min="5" max="5" width="18.8515625" style="6" customWidth="1"/>
    <col min="6" max="6" width="44.7109375" style="6" customWidth="1"/>
    <col min="7" max="7" width="43.7109375" style="6" bestFit="1" customWidth="1"/>
    <col min="8" max="16384" width="44.7109375" style="6" customWidth="1"/>
  </cols>
  <sheetData>
    <row r="1" spans="1:5" s="8" customFormat="1" ht="15.75">
      <c r="A1" s="44"/>
      <c r="B1" s="44"/>
      <c r="C1" s="43"/>
      <c r="D1" s="45"/>
      <c r="E1" s="43"/>
    </row>
    <row r="2" spans="1:5" s="8" customFormat="1" ht="38.25" customHeight="1">
      <c r="A2" s="263" t="s">
        <v>632</v>
      </c>
      <c r="B2" s="263"/>
      <c r="C2" s="263"/>
      <c r="D2" s="263"/>
      <c r="E2" s="263"/>
    </row>
    <row r="3" spans="1:5" s="8" customFormat="1" ht="15.75">
      <c r="A3" s="263" t="s">
        <v>633</v>
      </c>
      <c r="B3" s="263"/>
      <c r="C3" s="263"/>
      <c r="D3" s="263"/>
      <c r="E3" s="263"/>
    </row>
    <row r="4" spans="1:9" s="8" customFormat="1" ht="16.5" thickBot="1">
      <c r="A4" s="264"/>
      <c r="B4" s="264"/>
      <c r="C4" s="264"/>
      <c r="D4" s="264"/>
      <c r="E4" s="264"/>
      <c r="I4" s="47"/>
    </row>
    <row r="5" spans="1:5" s="48" customFormat="1" ht="16.5" thickTop="1">
      <c r="A5" s="271" t="s">
        <v>196</v>
      </c>
      <c r="B5" s="265" t="s">
        <v>214</v>
      </c>
      <c r="C5" s="265" t="s">
        <v>197</v>
      </c>
      <c r="D5" s="267" t="s">
        <v>215</v>
      </c>
      <c r="E5" s="269" t="s">
        <v>217</v>
      </c>
    </row>
    <row r="6" spans="1:5" s="48" customFormat="1" ht="15.75">
      <c r="A6" s="272"/>
      <c r="B6" s="266"/>
      <c r="C6" s="266"/>
      <c r="D6" s="268"/>
      <c r="E6" s="270"/>
    </row>
    <row r="7" spans="1:5" s="9" customFormat="1" ht="15.75">
      <c r="A7" s="275" t="s">
        <v>218</v>
      </c>
      <c r="B7" s="276"/>
      <c r="C7" s="96"/>
      <c r="D7" s="28">
        <f>SUM(D8:D32)</f>
        <v>450900</v>
      </c>
      <c r="E7" s="37"/>
    </row>
    <row r="8" spans="1:5" ht="31.5">
      <c r="A8" s="33">
        <v>1</v>
      </c>
      <c r="B8" s="113" t="s">
        <v>589</v>
      </c>
      <c r="C8" s="30" t="s">
        <v>186</v>
      </c>
      <c r="D8" s="50">
        <v>13000</v>
      </c>
      <c r="E8" s="51" t="s">
        <v>212</v>
      </c>
    </row>
    <row r="9" spans="1:5" ht="31.5">
      <c r="A9" s="52">
        <v>2</v>
      </c>
      <c r="B9" s="119" t="s">
        <v>262</v>
      </c>
      <c r="C9" s="68" t="s">
        <v>186</v>
      </c>
      <c r="D9" s="120">
        <v>13000</v>
      </c>
      <c r="E9" s="70" t="s">
        <v>212</v>
      </c>
    </row>
    <row r="10" spans="1:5" ht="31.5">
      <c r="A10" s="34">
        <v>3</v>
      </c>
      <c r="B10" s="114" t="s">
        <v>263</v>
      </c>
      <c r="C10" s="4" t="s">
        <v>186</v>
      </c>
      <c r="D10" s="53">
        <v>13000</v>
      </c>
      <c r="E10" s="54" t="s">
        <v>212</v>
      </c>
    </row>
    <row r="11" spans="1:5" ht="31.5">
      <c r="A11" s="34">
        <v>4</v>
      </c>
      <c r="B11" s="114" t="s">
        <v>264</v>
      </c>
      <c r="C11" s="4" t="s">
        <v>186</v>
      </c>
      <c r="D11" s="53">
        <v>6000</v>
      </c>
      <c r="E11" s="54" t="s">
        <v>212</v>
      </c>
    </row>
    <row r="12" spans="1:5" ht="31.5">
      <c r="A12" s="34">
        <v>5</v>
      </c>
      <c r="B12" s="114" t="s">
        <v>265</v>
      </c>
      <c r="C12" s="4" t="s">
        <v>186</v>
      </c>
      <c r="D12" s="53">
        <v>4000</v>
      </c>
      <c r="E12" s="54" t="s">
        <v>212</v>
      </c>
    </row>
    <row r="13" spans="1:5" ht="31.5">
      <c r="A13" s="34">
        <v>6</v>
      </c>
      <c r="B13" s="114" t="s">
        <v>266</v>
      </c>
      <c r="C13" s="4" t="s">
        <v>186</v>
      </c>
      <c r="D13" s="53">
        <v>4000</v>
      </c>
      <c r="E13" s="54" t="s">
        <v>212</v>
      </c>
    </row>
    <row r="14" spans="1:5" ht="31.5">
      <c r="A14" s="34">
        <v>7</v>
      </c>
      <c r="B14" s="114" t="s">
        <v>267</v>
      </c>
      <c r="C14" s="4" t="s">
        <v>186</v>
      </c>
      <c r="D14" s="55">
        <v>5700</v>
      </c>
      <c r="E14" s="54" t="s">
        <v>212</v>
      </c>
    </row>
    <row r="15" spans="1:5" ht="31.5">
      <c r="A15" s="34">
        <v>8</v>
      </c>
      <c r="B15" s="114" t="s">
        <v>268</v>
      </c>
      <c r="C15" s="4" t="s">
        <v>186</v>
      </c>
      <c r="D15" s="55">
        <v>4700</v>
      </c>
      <c r="E15" s="54" t="s">
        <v>212</v>
      </c>
    </row>
    <row r="16" spans="1:5" ht="31.5">
      <c r="A16" s="34">
        <v>9</v>
      </c>
      <c r="B16" s="115" t="s">
        <v>588</v>
      </c>
      <c r="C16" s="4" t="s">
        <v>186</v>
      </c>
      <c r="D16" s="55">
        <v>50000</v>
      </c>
      <c r="E16" s="54" t="s">
        <v>212</v>
      </c>
    </row>
    <row r="17" spans="1:5" ht="31.5">
      <c r="A17" s="34">
        <v>10</v>
      </c>
      <c r="B17" s="115" t="s">
        <v>183</v>
      </c>
      <c r="C17" s="4" t="s">
        <v>186</v>
      </c>
      <c r="D17" s="55">
        <v>26000</v>
      </c>
      <c r="E17" s="54"/>
    </row>
    <row r="18" spans="1:5" ht="31.5">
      <c r="A18" s="34">
        <v>11</v>
      </c>
      <c r="B18" s="114" t="s">
        <v>261</v>
      </c>
      <c r="C18" s="4" t="s">
        <v>186</v>
      </c>
      <c r="D18" s="55">
        <v>13000</v>
      </c>
      <c r="E18" s="54" t="s">
        <v>212</v>
      </c>
    </row>
    <row r="19" spans="1:5" ht="31.5">
      <c r="A19" s="34">
        <v>12</v>
      </c>
      <c r="B19" s="114" t="s">
        <v>269</v>
      </c>
      <c r="C19" s="4" t="s">
        <v>186</v>
      </c>
      <c r="D19" s="55">
        <v>18000</v>
      </c>
      <c r="E19" s="54" t="s">
        <v>212</v>
      </c>
    </row>
    <row r="20" spans="1:5" ht="31.5">
      <c r="A20" s="34">
        <v>13</v>
      </c>
      <c r="B20" s="114" t="s">
        <v>270</v>
      </c>
      <c r="C20" s="4" t="s">
        <v>186</v>
      </c>
      <c r="D20" s="55">
        <v>25000</v>
      </c>
      <c r="E20" s="54" t="s">
        <v>212</v>
      </c>
    </row>
    <row r="21" spans="1:5" ht="31.5">
      <c r="A21" s="34">
        <v>14</v>
      </c>
      <c r="B21" s="116" t="s">
        <v>271</v>
      </c>
      <c r="C21" s="4" t="s">
        <v>186</v>
      </c>
      <c r="D21" s="55">
        <v>25000</v>
      </c>
      <c r="E21" s="54" t="s">
        <v>212</v>
      </c>
    </row>
    <row r="22" spans="1:5" s="18" customFormat="1" ht="31.5">
      <c r="A22" s="35">
        <v>15</v>
      </c>
      <c r="B22" s="117" t="s">
        <v>273</v>
      </c>
      <c r="C22" s="15" t="s">
        <v>186</v>
      </c>
      <c r="D22" s="16">
        <v>26500</v>
      </c>
      <c r="E22" s="41" t="s">
        <v>212</v>
      </c>
    </row>
    <row r="23" spans="1:5" ht="31.5">
      <c r="A23" s="34">
        <v>16</v>
      </c>
      <c r="B23" s="114" t="s">
        <v>272</v>
      </c>
      <c r="C23" s="4" t="s">
        <v>186</v>
      </c>
      <c r="D23" s="55">
        <v>19000</v>
      </c>
      <c r="E23" s="54" t="s">
        <v>212</v>
      </c>
    </row>
    <row r="24" spans="1:5" ht="31.5">
      <c r="A24" s="34">
        <v>17</v>
      </c>
      <c r="B24" s="114" t="s">
        <v>278</v>
      </c>
      <c r="C24" s="4" t="s">
        <v>186</v>
      </c>
      <c r="D24" s="55">
        <v>10000</v>
      </c>
      <c r="E24" s="54" t="s">
        <v>212</v>
      </c>
    </row>
    <row r="25" spans="1:5" ht="31.5">
      <c r="A25" s="34">
        <v>18</v>
      </c>
      <c r="B25" s="114" t="s">
        <v>279</v>
      </c>
      <c r="C25" s="4" t="s">
        <v>186</v>
      </c>
      <c r="D25" s="55">
        <v>22000</v>
      </c>
      <c r="E25" s="54" t="s">
        <v>212</v>
      </c>
    </row>
    <row r="26" spans="1:5" ht="31.5">
      <c r="A26" s="34">
        <v>19</v>
      </c>
      <c r="B26" s="114" t="s">
        <v>280</v>
      </c>
      <c r="C26" s="4" t="s">
        <v>186</v>
      </c>
      <c r="D26" s="55">
        <v>22000</v>
      </c>
      <c r="E26" s="54" t="s">
        <v>212</v>
      </c>
    </row>
    <row r="27" spans="1:5" ht="31.5">
      <c r="A27" s="34">
        <v>20</v>
      </c>
      <c r="B27" s="114" t="s">
        <v>281</v>
      </c>
      <c r="C27" s="4" t="s">
        <v>186</v>
      </c>
      <c r="D27" s="55">
        <v>22000</v>
      </c>
      <c r="E27" s="54" t="s">
        <v>213</v>
      </c>
    </row>
    <row r="28" spans="1:5" ht="31.5">
      <c r="A28" s="34">
        <v>21</v>
      </c>
      <c r="B28" s="114" t="s">
        <v>282</v>
      </c>
      <c r="C28" s="4" t="s">
        <v>186</v>
      </c>
      <c r="D28" s="55">
        <v>22000</v>
      </c>
      <c r="E28" s="54" t="s">
        <v>213</v>
      </c>
    </row>
    <row r="29" spans="1:5" ht="31.5">
      <c r="A29" s="34">
        <v>22</v>
      </c>
      <c r="B29" s="114" t="s">
        <v>276</v>
      </c>
      <c r="C29" s="4" t="s">
        <v>186</v>
      </c>
      <c r="D29" s="55">
        <v>24000</v>
      </c>
      <c r="E29" s="54" t="s">
        <v>213</v>
      </c>
    </row>
    <row r="30" spans="1:5" ht="31.5">
      <c r="A30" s="34">
        <v>23</v>
      </c>
      <c r="B30" s="114" t="s">
        <v>275</v>
      </c>
      <c r="C30" s="4" t="s">
        <v>186</v>
      </c>
      <c r="D30" s="55">
        <v>24000</v>
      </c>
      <c r="E30" s="54" t="s">
        <v>213</v>
      </c>
    </row>
    <row r="31" spans="1:5" ht="31.5">
      <c r="A31" s="34">
        <v>24</v>
      </c>
      <c r="B31" s="114" t="s">
        <v>274</v>
      </c>
      <c r="C31" s="4" t="s">
        <v>186</v>
      </c>
      <c r="D31" s="55">
        <v>21000</v>
      </c>
      <c r="E31" s="54" t="s">
        <v>212</v>
      </c>
    </row>
    <row r="32" spans="1:5" ht="31.5">
      <c r="A32" s="71">
        <v>25</v>
      </c>
      <c r="B32" s="118" t="s">
        <v>277</v>
      </c>
      <c r="C32" s="32" t="s">
        <v>186</v>
      </c>
      <c r="D32" s="57">
        <v>18000</v>
      </c>
      <c r="E32" s="58" t="s">
        <v>212</v>
      </c>
    </row>
    <row r="33" spans="1:5" ht="15.75">
      <c r="A33" s="277" t="s">
        <v>219</v>
      </c>
      <c r="B33" s="278"/>
      <c r="C33" s="59"/>
      <c r="D33" s="60">
        <f>SUM(D34:D60)</f>
        <v>516900</v>
      </c>
      <c r="E33" s="37"/>
    </row>
    <row r="34" spans="1:5" ht="31.5">
      <c r="A34" s="33">
        <v>1</v>
      </c>
      <c r="B34" s="29" t="s">
        <v>283</v>
      </c>
      <c r="C34" s="30" t="s">
        <v>186</v>
      </c>
      <c r="D34" s="61">
        <v>13000</v>
      </c>
      <c r="E34" s="51" t="s">
        <v>212</v>
      </c>
    </row>
    <row r="35" spans="1:5" ht="31.5">
      <c r="A35" s="34">
        <f>A34+1</f>
        <v>2</v>
      </c>
      <c r="B35" s="7" t="s">
        <v>284</v>
      </c>
      <c r="C35" s="4" t="s">
        <v>186</v>
      </c>
      <c r="D35" s="55">
        <v>13000</v>
      </c>
      <c r="E35" s="54" t="s">
        <v>212</v>
      </c>
    </row>
    <row r="36" spans="1:5" ht="31.5">
      <c r="A36" s="34">
        <f aca="true" t="shared" si="0" ref="A36:A60">A35+1</f>
        <v>3</v>
      </c>
      <c r="B36" s="7" t="s">
        <v>285</v>
      </c>
      <c r="C36" s="4" t="s">
        <v>186</v>
      </c>
      <c r="D36" s="55">
        <v>13000</v>
      </c>
      <c r="E36" s="54" t="s">
        <v>212</v>
      </c>
    </row>
    <row r="37" spans="1:5" ht="31.5">
      <c r="A37" s="34">
        <f t="shared" si="0"/>
        <v>4</v>
      </c>
      <c r="B37" s="7" t="s">
        <v>286</v>
      </c>
      <c r="C37" s="4" t="s">
        <v>186</v>
      </c>
      <c r="D37" s="55">
        <v>11000</v>
      </c>
      <c r="E37" s="54" t="s">
        <v>212</v>
      </c>
    </row>
    <row r="38" spans="1:5" ht="31.5">
      <c r="A38" s="34">
        <f t="shared" si="0"/>
        <v>5</v>
      </c>
      <c r="B38" s="7" t="s">
        <v>287</v>
      </c>
      <c r="C38" s="4" t="s">
        <v>186</v>
      </c>
      <c r="D38" s="55">
        <v>4000</v>
      </c>
      <c r="E38" s="54" t="s">
        <v>212</v>
      </c>
    </row>
    <row r="39" spans="1:5" ht="31.5">
      <c r="A39" s="34">
        <f t="shared" si="0"/>
        <v>6</v>
      </c>
      <c r="B39" s="7" t="s">
        <v>288</v>
      </c>
      <c r="C39" s="4" t="s">
        <v>186</v>
      </c>
      <c r="D39" s="55">
        <v>4000</v>
      </c>
      <c r="E39" s="54" t="s">
        <v>212</v>
      </c>
    </row>
    <row r="40" spans="1:5" ht="31.5">
      <c r="A40" s="34">
        <f t="shared" si="0"/>
        <v>7</v>
      </c>
      <c r="B40" s="7" t="s">
        <v>289</v>
      </c>
      <c r="C40" s="4" t="s">
        <v>186</v>
      </c>
      <c r="D40" s="55">
        <v>5700</v>
      </c>
      <c r="E40" s="54" t="s">
        <v>212</v>
      </c>
    </row>
    <row r="41" spans="1:5" ht="31.5">
      <c r="A41" s="34">
        <f t="shared" si="0"/>
        <v>8</v>
      </c>
      <c r="B41" s="7" t="s">
        <v>290</v>
      </c>
      <c r="C41" s="4" t="s">
        <v>186</v>
      </c>
      <c r="D41" s="55">
        <v>4700</v>
      </c>
      <c r="E41" s="54" t="s">
        <v>212</v>
      </c>
    </row>
    <row r="42" spans="1:5" ht="31.5">
      <c r="A42" s="34">
        <f t="shared" si="0"/>
        <v>9</v>
      </c>
      <c r="B42" s="7" t="s">
        <v>291</v>
      </c>
      <c r="C42" s="4" t="s">
        <v>186</v>
      </c>
      <c r="D42" s="55">
        <v>30000</v>
      </c>
      <c r="E42" s="54" t="s">
        <v>212</v>
      </c>
    </row>
    <row r="43" spans="1:5" ht="31.5">
      <c r="A43" s="34">
        <f t="shared" si="0"/>
        <v>10</v>
      </c>
      <c r="B43" s="7" t="s">
        <v>292</v>
      </c>
      <c r="C43" s="4" t="s">
        <v>186</v>
      </c>
      <c r="D43" s="55">
        <v>30000</v>
      </c>
      <c r="E43" s="54" t="s">
        <v>212</v>
      </c>
    </row>
    <row r="44" spans="1:5" ht="31.5">
      <c r="A44" s="34">
        <f t="shared" si="0"/>
        <v>11</v>
      </c>
      <c r="B44" s="7" t="s">
        <v>293</v>
      </c>
      <c r="C44" s="4" t="s">
        <v>186</v>
      </c>
      <c r="D44" s="55">
        <v>39000</v>
      </c>
      <c r="E44" s="54" t="s">
        <v>212</v>
      </c>
    </row>
    <row r="45" spans="1:5" ht="31.5">
      <c r="A45" s="34">
        <f t="shared" si="0"/>
        <v>12</v>
      </c>
      <c r="B45" s="7" t="s">
        <v>294</v>
      </c>
      <c r="C45" s="4" t="s">
        <v>186</v>
      </c>
      <c r="D45" s="55">
        <v>29000</v>
      </c>
      <c r="E45" s="54" t="s">
        <v>212</v>
      </c>
    </row>
    <row r="46" spans="1:5" ht="31.5">
      <c r="A46" s="34">
        <f t="shared" si="0"/>
        <v>13</v>
      </c>
      <c r="B46" s="7" t="s">
        <v>295</v>
      </c>
      <c r="C46" s="4" t="s">
        <v>186</v>
      </c>
      <c r="D46" s="55">
        <v>22000</v>
      </c>
      <c r="E46" s="54" t="s">
        <v>212</v>
      </c>
    </row>
    <row r="47" spans="1:5" ht="31.5">
      <c r="A47" s="34">
        <f t="shared" si="0"/>
        <v>14</v>
      </c>
      <c r="B47" s="7" t="s">
        <v>296</v>
      </c>
      <c r="C47" s="4" t="s">
        <v>186</v>
      </c>
      <c r="D47" s="55">
        <v>18000</v>
      </c>
      <c r="E47" s="54" t="s">
        <v>212</v>
      </c>
    </row>
    <row r="48" spans="1:5" ht="31.5">
      <c r="A48" s="34">
        <f t="shared" si="0"/>
        <v>15</v>
      </c>
      <c r="B48" s="7" t="s">
        <v>297</v>
      </c>
      <c r="C48" s="4" t="s">
        <v>186</v>
      </c>
      <c r="D48" s="55">
        <v>25000</v>
      </c>
      <c r="E48" s="54" t="s">
        <v>212</v>
      </c>
    </row>
    <row r="49" spans="1:5" ht="31.5">
      <c r="A49" s="34">
        <f t="shared" si="0"/>
        <v>16</v>
      </c>
      <c r="B49" s="56" t="s">
        <v>298</v>
      </c>
      <c r="C49" s="4" t="s">
        <v>186</v>
      </c>
      <c r="D49" s="55">
        <v>25000</v>
      </c>
      <c r="E49" s="54" t="s">
        <v>212</v>
      </c>
    </row>
    <row r="50" spans="1:5" s="18" customFormat="1" ht="31.5">
      <c r="A50" s="35">
        <f t="shared" si="0"/>
        <v>17</v>
      </c>
      <c r="B50" s="17" t="s">
        <v>299</v>
      </c>
      <c r="C50" s="15" t="s">
        <v>186</v>
      </c>
      <c r="D50" s="16">
        <v>26500</v>
      </c>
      <c r="E50" s="41" t="s">
        <v>212</v>
      </c>
    </row>
    <row r="51" spans="1:5" ht="31.5">
      <c r="A51" s="34">
        <f t="shared" si="0"/>
        <v>18</v>
      </c>
      <c r="B51" s="7" t="s">
        <v>300</v>
      </c>
      <c r="C51" s="4" t="s">
        <v>186</v>
      </c>
      <c r="D51" s="55">
        <v>19000</v>
      </c>
      <c r="E51" s="54" t="s">
        <v>212</v>
      </c>
    </row>
    <row r="52" spans="1:5" ht="31.5">
      <c r="A52" s="34">
        <f t="shared" si="0"/>
        <v>19</v>
      </c>
      <c r="B52" s="7" t="s">
        <v>301</v>
      </c>
      <c r="C52" s="4" t="s">
        <v>186</v>
      </c>
      <c r="D52" s="55">
        <v>10000</v>
      </c>
      <c r="E52" s="54" t="s">
        <v>212</v>
      </c>
    </row>
    <row r="53" spans="1:5" ht="31.5">
      <c r="A53" s="34">
        <f t="shared" si="0"/>
        <v>20</v>
      </c>
      <c r="B53" s="7" t="s">
        <v>302</v>
      </c>
      <c r="C53" s="4" t="s">
        <v>186</v>
      </c>
      <c r="D53" s="55">
        <v>22000</v>
      </c>
      <c r="E53" s="54" t="s">
        <v>212</v>
      </c>
    </row>
    <row r="54" spans="1:5" ht="31.5">
      <c r="A54" s="34">
        <f t="shared" si="0"/>
        <v>21</v>
      </c>
      <c r="B54" s="7" t="s">
        <v>303</v>
      </c>
      <c r="C54" s="4" t="s">
        <v>186</v>
      </c>
      <c r="D54" s="55">
        <v>22000</v>
      </c>
      <c r="E54" s="54" t="s">
        <v>212</v>
      </c>
    </row>
    <row r="55" spans="1:5" ht="31.5">
      <c r="A55" s="34">
        <f t="shared" si="0"/>
        <v>22</v>
      </c>
      <c r="B55" s="7" t="s">
        <v>304</v>
      </c>
      <c r="C55" s="4" t="s">
        <v>186</v>
      </c>
      <c r="D55" s="55">
        <v>22000</v>
      </c>
      <c r="E55" s="54" t="s">
        <v>213</v>
      </c>
    </row>
    <row r="56" spans="1:5" ht="31.5">
      <c r="A56" s="34">
        <f t="shared" si="0"/>
        <v>23</v>
      </c>
      <c r="B56" s="7" t="s">
        <v>305</v>
      </c>
      <c r="C56" s="4" t="s">
        <v>186</v>
      </c>
      <c r="D56" s="55">
        <v>22000</v>
      </c>
      <c r="E56" s="54" t="s">
        <v>213</v>
      </c>
    </row>
    <row r="57" spans="1:5" ht="31.5">
      <c r="A57" s="34">
        <f t="shared" si="0"/>
        <v>24</v>
      </c>
      <c r="B57" s="7" t="s">
        <v>306</v>
      </c>
      <c r="C57" s="4" t="s">
        <v>186</v>
      </c>
      <c r="D57" s="55">
        <v>24000</v>
      </c>
      <c r="E57" s="54" t="s">
        <v>213</v>
      </c>
    </row>
    <row r="58" spans="1:5" ht="31.5">
      <c r="A58" s="34">
        <f t="shared" si="0"/>
        <v>25</v>
      </c>
      <c r="B58" s="7" t="s">
        <v>307</v>
      </c>
      <c r="C58" s="4" t="s">
        <v>186</v>
      </c>
      <c r="D58" s="55">
        <v>24000</v>
      </c>
      <c r="E58" s="54" t="s">
        <v>213</v>
      </c>
    </row>
    <row r="59" spans="1:5" ht="31.5">
      <c r="A59" s="34">
        <f t="shared" si="0"/>
        <v>26</v>
      </c>
      <c r="B59" s="7" t="s">
        <v>3</v>
      </c>
      <c r="C59" s="4" t="s">
        <v>186</v>
      </c>
      <c r="D59" s="55">
        <v>21000</v>
      </c>
      <c r="E59" s="54" t="s">
        <v>212</v>
      </c>
    </row>
    <row r="60" spans="1:5" ht="31.5">
      <c r="A60" s="34">
        <f t="shared" si="0"/>
        <v>27</v>
      </c>
      <c r="B60" s="7" t="s">
        <v>277</v>
      </c>
      <c r="C60" s="4" t="s">
        <v>186</v>
      </c>
      <c r="D60" s="55">
        <v>18000</v>
      </c>
      <c r="E60" s="54" t="s">
        <v>212</v>
      </c>
    </row>
    <row r="61" spans="1:5" ht="15.75">
      <c r="A61" s="279" t="s">
        <v>220</v>
      </c>
      <c r="B61" s="278"/>
      <c r="C61" s="59"/>
      <c r="D61" s="60">
        <f>SUM(D62:D87)</f>
        <v>522500</v>
      </c>
      <c r="E61" s="37"/>
    </row>
    <row r="62" spans="1:5" ht="31.5">
      <c r="A62" s="33">
        <v>1</v>
      </c>
      <c r="B62" s="29" t="s">
        <v>308</v>
      </c>
      <c r="C62" s="30" t="s">
        <v>186</v>
      </c>
      <c r="D62" s="61">
        <v>15000</v>
      </c>
      <c r="E62" s="51" t="s">
        <v>212</v>
      </c>
    </row>
    <row r="63" spans="1:5" ht="31.5">
      <c r="A63" s="34">
        <f>A62+1</f>
        <v>2</v>
      </c>
      <c r="B63" s="7" t="s">
        <v>309</v>
      </c>
      <c r="C63" s="4" t="s">
        <v>186</v>
      </c>
      <c r="D63" s="55">
        <v>14000</v>
      </c>
      <c r="E63" s="54" t="s">
        <v>212</v>
      </c>
    </row>
    <row r="64" spans="1:5" ht="31.5">
      <c r="A64" s="34">
        <f aca="true" t="shared" si="1" ref="A64:A87">A63+1</f>
        <v>3</v>
      </c>
      <c r="B64" s="7" t="s">
        <v>310</v>
      </c>
      <c r="C64" s="4" t="s">
        <v>186</v>
      </c>
      <c r="D64" s="55">
        <v>13000</v>
      </c>
      <c r="E64" s="54" t="s">
        <v>212</v>
      </c>
    </row>
    <row r="65" spans="1:5" ht="31.5">
      <c r="A65" s="34">
        <f t="shared" si="1"/>
        <v>4</v>
      </c>
      <c r="B65" s="7" t="s">
        <v>311</v>
      </c>
      <c r="C65" s="4" t="s">
        <v>186</v>
      </c>
      <c r="D65" s="55">
        <v>12000</v>
      </c>
      <c r="E65" s="54" t="s">
        <v>212</v>
      </c>
    </row>
    <row r="66" spans="1:5" ht="31.5">
      <c r="A66" s="34">
        <f t="shared" si="1"/>
        <v>5</v>
      </c>
      <c r="B66" s="7" t="s">
        <v>312</v>
      </c>
      <c r="C66" s="4" t="s">
        <v>186</v>
      </c>
      <c r="D66" s="55">
        <v>13000</v>
      </c>
      <c r="E66" s="54" t="s">
        <v>212</v>
      </c>
    </row>
    <row r="67" spans="1:5" ht="31.5">
      <c r="A67" s="34">
        <f t="shared" si="1"/>
        <v>6</v>
      </c>
      <c r="B67" s="7" t="s">
        <v>313</v>
      </c>
      <c r="C67" s="4" t="s">
        <v>186</v>
      </c>
      <c r="D67" s="55">
        <v>4000</v>
      </c>
      <c r="E67" s="54" t="s">
        <v>212</v>
      </c>
    </row>
    <row r="68" spans="1:5" ht="31.5">
      <c r="A68" s="34">
        <f t="shared" si="1"/>
        <v>7</v>
      </c>
      <c r="B68" s="7" t="s">
        <v>314</v>
      </c>
      <c r="C68" s="4" t="s">
        <v>186</v>
      </c>
      <c r="D68" s="55">
        <v>4000</v>
      </c>
      <c r="E68" s="54" t="s">
        <v>212</v>
      </c>
    </row>
    <row r="69" spans="1:5" ht="31.5">
      <c r="A69" s="34">
        <f t="shared" si="1"/>
        <v>8</v>
      </c>
      <c r="B69" s="7" t="s">
        <v>315</v>
      </c>
      <c r="C69" s="4" t="s">
        <v>186</v>
      </c>
      <c r="D69" s="55">
        <v>5000</v>
      </c>
      <c r="E69" s="54" t="s">
        <v>212</v>
      </c>
    </row>
    <row r="70" spans="1:5" ht="31.5">
      <c r="A70" s="34">
        <f t="shared" si="1"/>
        <v>9</v>
      </c>
      <c r="B70" s="7" t="s">
        <v>316</v>
      </c>
      <c r="C70" s="4" t="s">
        <v>186</v>
      </c>
      <c r="D70" s="55">
        <v>32000</v>
      </c>
      <c r="E70" s="54" t="s">
        <v>212</v>
      </c>
    </row>
    <row r="71" spans="1:5" ht="31.5">
      <c r="A71" s="34">
        <f t="shared" si="1"/>
        <v>10</v>
      </c>
      <c r="B71" s="7" t="s">
        <v>317</v>
      </c>
      <c r="C71" s="4" t="s">
        <v>186</v>
      </c>
      <c r="D71" s="55">
        <v>32000</v>
      </c>
      <c r="E71" s="54" t="s">
        <v>212</v>
      </c>
    </row>
    <row r="72" spans="1:5" ht="31.5">
      <c r="A72" s="34">
        <f t="shared" si="1"/>
        <v>11</v>
      </c>
      <c r="B72" s="7" t="s">
        <v>318</v>
      </c>
      <c r="C72" s="4" t="s">
        <v>186</v>
      </c>
      <c r="D72" s="55">
        <v>43000</v>
      </c>
      <c r="E72" s="54" t="s">
        <v>212</v>
      </c>
    </row>
    <row r="73" spans="1:5" ht="31.5">
      <c r="A73" s="34">
        <f t="shared" si="1"/>
        <v>12</v>
      </c>
      <c r="B73" s="7" t="s">
        <v>319</v>
      </c>
      <c r="C73" s="4" t="s">
        <v>186</v>
      </c>
      <c r="D73" s="55">
        <v>31000</v>
      </c>
      <c r="E73" s="54" t="s">
        <v>212</v>
      </c>
    </row>
    <row r="74" spans="1:5" ht="31.5">
      <c r="A74" s="34">
        <f t="shared" si="1"/>
        <v>13</v>
      </c>
      <c r="B74" s="7" t="s">
        <v>320</v>
      </c>
      <c r="C74" s="4" t="s">
        <v>186</v>
      </c>
      <c r="D74" s="55">
        <v>24000</v>
      </c>
      <c r="E74" s="54" t="s">
        <v>212</v>
      </c>
    </row>
    <row r="75" spans="1:5" ht="31.5">
      <c r="A75" s="34">
        <f t="shared" si="1"/>
        <v>14</v>
      </c>
      <c r="B75" s="7" t="s">
        <v>321</v>
      </c>
      <c r="C75" s="4" t="s">
        <v>186</v>
      </c>
      <c r="D75" s="55">
        <v>25000</v>
      </c>
      <c r="E75" s="54" t="s">
        <v>212</v>
      </c>
    </row>
    <row r="76" spans="1:5" ht="31.5">
      <c r="A76" s="34">
        <f t="shared" si="1"/>
        <v>15</v>
      </c>
      <c r="B76" s="56" t="s">
        <v>322</v>
      </c>
      <c r="C76" s="4" t="s">
        <v>186</v>
      </c>
      <c r="D76" s="55">
        <v>25000</v>
      </c>
      <c r="E76" s="54" t="s">
        <v>212</v>
      </c>
    </row>
    <row r="77" spans="1:5" s="18" customFormat="1" ht="31.5">
      <c r="A77" s="35">
        <f t="shared" si="1"/>
        <v>16</v>
      </c>
      <c r="B77" s="17" t="s">
        <v>323</v>
      </c>
      <c r="C77" s="15" t="s">
        <v>186</v>
      </c>
      <c r="D77" s="16">
        <v>26500</v>
      </c>
      <c r="E77" s="41" t="s">
        <v>212</v>
      </c>
    </row>
    <row r="78" spans="1:5" ht="31.5">
      <c r="A78" s="34">
        <f t="shared" si="1"/>
        <v>17</v>
      </c>
      <c r="B78" s="7" t="s">
        <v>324</v>
      </c>
      <c r="C78" s="4" t="s">
        <v>186</v>
      </c>
      <c r="D78" s="55">
        <v>19000</v>
      </c>
      <c r="E78" s="54" t="s">
        <v>212</v>
      </c>
    </row>
    <row r="79" spans="1:5" ht="31.5">
      <c r="A79" s="34">
        <f t="shared" si="1"/>
        <v>18</v>
      </c>
      <c r="B79" s="7" t="s">
        <v>325</v>
      </c>
      <c r="C79" s="4" t="s">
        <v>186</v>
      </c>
      <c r="D79" s="55">
        <v>10000</v>
      </c>
      <c r="E79" s="54" t="s">
        <v>212</v>
      </c>
    </row>
    <row r="80" spans="1:5" ht="31.5">
      <c r="A80" s="34">
        <f t="shared" si="1"/>
        <v>19</v>
      </c>
      <c r="B80" s="7" t="s">
        <v>326</v>
      </c>
      <c r="C80" s="4" t="s">
        <v>186</v>
      </c>
      <c r="D80" s="55">
        <v>22000</v>
      </c>
      <c r="E80" s="54" t="s">
        <v>212</v>
      </c>
    </row>
    <row r="81" spans="1:5" ht="31.5">
      <c r="A81" s="34">
        <f t="shared" si="1"/>
        <v>20</v>
      </c>
      <c r="B81" s="7" t="s">
        <v>327</v>
      </c>
      <c r="C81" s="4" t="s">
        <v>186</v>
      </c>
      <c r="D81" s="55">
        <v>22000</v>
      </c>
      <c r="E81" s="54" t="s">
        <v>212</v>
      </c>
    </row>
    <row r="82" spans="1:5" ht="31.5">
      <c r="A82" s="34">
        <f t="shared" si="1"/>
        <v>21</v>
      </c>
      <c r="B82" s="7" t="s">
        <v>328</v>
      </c>
      <c r="C82" s="4" t="s">
        <v>186</v>
      </c>
      <c r="D82" s="55">
        <v>22000</v>
      </c>
      <c r="E82" s="54" t="s">
        <v>213</v>
      </c>
    </row>
    <row r="83" spans="1:5" ht="31.5">
      <c r="A83" s="34">
        <f t="shared" si="1"/>
        <v>22</v>
      </c>
      <c r="B83" s="7" t="s">
        <v>329</v>
      </c>
      <c r="C83" s="4" t="s">
        <v>186</v>
      </c>
      <c r="D83" s="55">
        <v>22000</v>
      </c>
      <c r="E83" s="54" t="s">
        <v>213</v>
      </c>
    </row>
    <row r="84" spans="1:5" ht="31.5">
      <c r="A84" s="34">
        <f t="shared" si="1"/>
        <v>23</v>
      </c>
      <c r="B84" s="7" t="s">
        <v>330</v>
      </c>
      <c r="C84" s="4" t="s">
        <v>186</v>
      </c>
      <c r="D84" s="55">
        <v>24000</v>
      </c>
      <c r="E84" s="54" t="s">
        <v>213</v>
      </c>
    </row>
    <row r="85" spans="1:5" ht="31.5">
      <c r="A85" s="34">
        <f t="shared" si="1"/>
        <v>24</v>
      </c>
      <c r="B85" s="7" t="s">
        <v>331</v>
      </c>
      <c r="C85" s="4" t="s">
        <v>186</v>
      </c>
      <c r="D85" s="55">
        <v>24000</v>
      </c>
      <c r="E85" s="54" t="s">
        <v>213</v>
      </c>
    </row>
    <row r="86" spans="1:5" ht="31.5">
      <c r="A86" s="34">
        <f t="shared" si="1"/>
        <v>25</v>
      </c>
      <c r="B86" s="7" t="s">
        <v>3</v>
      </c>
      <c r="C86" s="4" t="s">
        <v>186</v>
      </c>
      <c r="D86" s="55">
        <v>21000</v>
      </c>
      <c r="E86" s="54" t="s">
        <v>212</v>
      </c>
    </row>
    <row r="87" spans="1:5" ht="31.5">
      <c r="A87" s="36">
        <f t="shared" si="1"/>
        <v>26</v>
      </c>
      <c r="B87" s="31" t="s">
        <v>4</v>
      </c>
      <c r="C87" s="32" t="s">
        <v>186</v>
      </c>
      <c r="D87" s="57">
        <v>18000</v>
      </c>
      <c r="E87" s="58" t="s">
        <v>212</v>
      </c>
    </row>
    <row r="88" spans="1:5" ht="15.75">
      <c r="A88" s="279" t="s">
        <v>221</v>
      </c>
      <c r="B88" s="278"/>
      <c r="C88" s="59"/>
      <c r="D88" s="60">
        <f>SUM(D89:D114)</f>
        <v>525500</v>
      </c>
      <c r="E88" s="37"/>
    </row>
    <row r="89" spans="1:5" ht="31.5">
      <c r="A89" s="33">
        <v>1</v>
      </c>
      <c r="B89" s="29" t="s">
        <v>332</v>
      </c>
      <c r="C89" s="30" t="s">
        <v>186</v>
      </c>
      <c r="D89" s="61">
        <v>15000</v>
      </c>
      <c r="E89" s="51" t="s">
        <v>212</v>
      </c>
    </row>
    <row r="90" spans="1:5" ht="31.5">
      <c r="A90" s="34">
        <f>A89+1</f>
        <v>2</v>
      </c>
      <c r="B90" s="7" t="s">
        <v>333</v>
      </c>
      <c r="C90" s="4" t="s">
        <v>186</v>
      </c>
      <c r="D90" s="55">
        <v>14000</v>
      </c>
      <c r="E90" s="54" t="s">
        <v>212</v>
      </c>
    </row>
    <row r="91" spans="1:5" ht="31.5">
      <c r="A91" s="34">
        <f aca="true" t="shared" si="2" ref="A91:A114">A90+1</f>
        <v>3</v>
      </c>
      <c r="B91" s="7" t="s">
        <v>334</v>
      </c>
      <c r="C91" s="4" t="s">
        <v>186</v>
      </c>
      <c r="D91" s="55">
        <v>13000</v>
      </c>
      <c r="E91" s="54" t="s">
        <v>212</v>
      </c>
    </row>
    <row r="92" spans="1:5" ht="31.5">
      <c r="A92" s="34">
        <f t="shared" si="2"/>
        <v>4</v>
      </c>
      <c r="B92" s="7" t="s">
        <v>335</v>
      </c>
      <c r="C92" s="4" t="s">
        <v>186</v>
      </c>
      <c r="D92" s="55">
        <v>13000</v>
      </c>
      <c r="E92" s="54" t="s">
        <v>212</v>
      </c>
    </row>
    <row r="93" spans="1:5" ht="31.5">
      <c r="A93" s="34">
        <f t="shared" si="2"/>
        <v>5</v>
      </c>
      <c r="B93" s="7" t="s">
        <v>336</v>
      </c>
      <c r="C93" s="4" t="s">
        <v>186</v>
      </c>
      <c r="D93" s="55">
        <v>11000</v>
      </c>
      <c r="E93" s="54" t="s">
        <v>212</v>
      </c>
    </row>
    <row r="94" spans="1:5" ht="31.5">
      <c r="A94" s="34">
        <f t="shared" si="2"/>
        <v>6</v>
      </c>
      <c r="B94" s="7" t="s">
        <v>337</v>
      </c>
      <c r="C94" s="4" t="s">
        <v>186</v>
      </c>
      <c r="D94" s="55">
        <v>5000</v>
      </c>
      <c r="E94" s="54" t="s">
        <v>212</v>
      </c>
    </row>
    <row r="95" spans="1:5" ht="31.5">
      <c r="A95" s="34">
        <f t="shared" si="2"/>
        <v>7</v>
      </c>
      <c r="B95" s="7" t="s">
        <v>338</v>
      </c>
      <c r="C95" s="4" t="s">
        <v>186</v>
      </c>
      <c r="D95" s="55">
        <v>4000</v>
      </c>
      <c r="E95" s="54" t="s">
        <v>212</v>
      </c>
    </row>
    <row r="96" spans="1:5" ht="31.5">
      <c r="A96" s="34">
        <f t="shared" si="2"/>
        <v>8</v>
      </c>
      <c r="B96" s="7" t="s">
        <v>339</v>
      </c>
      <c r="C96" s="4" t="s">
        <v>186</v>
      </c>
      <c r="D96" s="55">
        <v>5000</v>
      </c>
      <c r="E96" s="54" t="s">
        <v>212</v>
      </c>
    </row>
    <row r="97" spans="1:5" ht="31.5">
      <c r="A97" s="34">
        <f t="shared" si="2"/>
        <v>9</v>
      </c>
      <c r="B97" s="7" t="s">
        <v>340</v>
      </c>
      <c r="C97" s="4" t="s">
        <v>186</v>
      </c>
      <c r="D97" s="55">
        <v>32000</v>
      </c>
      <c r="E97" s="54" t="s">
        <v>212</v>
      </c>
    </row>
    <row r="98" spans="1:5" ht="31.5">
      <c r="A98" s="34">
        <f t="shared" si="2"/>
        <v>10</v>
      </c>
      <c r="B98" s="7" t="s">
        <v>341</v>
      </c>
      <c r="C98" s="4" t="s">
        <v>186</v>
      </c>
      <c r="D98" s="55">
        <v>32000</v>
      </c>
      <c r="E98" s="54" t="s">
        <v>212</v>
      </c>
    </row>
    <row r="99" spans="1:5" ht="31.5">
      <c r="A99" s="34">
        <f t="shared" si="2"/>
        <v>11</v>
      </c>
      <c r="B99" s="7" t="s">
        <v>342</v>
      </c>
      <c r="C99" s="4" t="s">
        <v>186</v>
      </c>
      <c r="D99" s="55">
        <v>45000</v>
      </c>
      <c r="E99" s="54" t="s">
        <v>212</v>
      </c>
    </row>
    <row r="100" spans="1:5" ht="31.5">
      <c r="A100" s="34">
        <f t="shared" si="2"/>
        <v>12</v>
      </c>
      <c r="B100" s="7" t="s">
        <v>343</v>
      </c>
      <c r="C100" s="4" t="s">
        <v>186</v>
      </c>
      <c r="D100" s="55">
        <v>33000</v>
      </c>
      <c r="E100" s="54" t="s">
        <v>212</v>
      </c>
    </row>
    <row r="101" spans="1:5" ht="31.5">
      <c r="A101" s="34">
        <f t="shared" si="2"/>
        <v>13</v>
      </c>
      <c r="B101" s="7" t="s">
        <v>344</v>
      </c>
      <c r="C101" s="4" t="s">
        <v>186</v>
      </c>
      <c r="D101" s="55">
        <v>23000</v>
      </c>
      <c r="E101" s="54" t="s">
        <v>212</v>
      </c>
    </row>
    <row r="102" spans="1:5" ht="31.5">
      <c r="A102" s="34">
        <f t="shared" si="2"/>
        <v>14</v>
      </c>
      <c r="B102" s="7" t="s">
        <v>345</v>
      </c>
      <c r="C102" s="4" t="s">
        <v>186</v>
      </c>
      <c r="D102" s="55">
        <v>25000</v>
      </c>
      <c r="E102" s="54" t="s">
        <v>212</v>
      </c>
    </row>
    <row r="103" spans="1:5" ht="31.5">
      <c r="A103" s="34">
        <f t="shared" si="2"/>
        <v>15</v>
      </c>
      <c r="B103" s="7" t="s">
        <v>346</v>
      </c>
      <c r="C103" s="4" t="s">
        <v>186</v>
      </c>
      <c r="D103" s="55">
        <v>25000</v>
      </c>
      <c r="E103" s="54" t="s">
        <v>212</v>
      </c>
    </row>
    <row r="104" spans="1:5" s="18" customFormat="1" ht="31.5">
      <c r="A104" s="35">
        <f t="shared" si="2"/>
        <v>16</v>
      </c>
      <c r="B104" s="17" t="s">
        <v>347</v>
      </c>
      <c r="C104" s="15" t="s">
        <v>186</v>
      </c>
      <c r="D104" s="16">
        <v>26500</v>
      </c>
      <c r="E104" s="41" t="s">
        <v>212</v>
      </c>
    </row>
    <row r="105" spans="1:5" ht="31.5">
      <c r="A105" s="34">
        <f t="shared" si="2"/>
        <v>17</v>
      </c>
      <c r="B105" s="7" t="s">
        <v>348</v>
      </c>
      <c r="C105" s="4" t="s">
        <v>186</v>
      </c>
      <c r="D105" s="55">
        <v>19000</v>
      </c>
      <c r="E105" s="54" t="s">
        <v>212</v>
      </c>
    </row>
    <row r="106" spans="1:5" ht="31.5">
      <c r="A106" s="34">
        <f t="shared" si="2"/>
        <v>18</v>
      </c>
      <c r="B106" s="7" t="s">
        <v>349</v>
      </c>
      <c r="C106" s="4" t="s">
        <v>186</v>
      </c>
      <c r="D106" s="55">
        <v>10000</v>
      </c>
      <c r="E106" s="54" t="s">
        <v>212</v>
      </c>
    </row>
    <row r="107" spans="1:5" ht="31.5">
      <c r="A107" s="34">
        <f t="shared" si="2"/>
        <v>19</v>
      </c>
      <c r="B107" s="7" t="s">
        <v>350</v>
      </c>
      <c r="C107" s="4" t="s">
        <v>186</v>
      </c>
      <c r="D107" s="55">
        <v>22000</v>
      </c>
      <c r="E107" s="54" t="s">
        <v>212</v>
      </c>
    </row>
    <row r="108" spans="1:5" ht="31.5">
      <c r="A108" s="34">
        <f t="shared" si="2"/>
        <v>20</v>
      </c>
      <c r="B108" s="7" t="s">
        <v>351</v>
      </c>
      <c r="C108" s="4" t="s">
        <v>186</v>
      </c>
      <c r="D108" s="55">
        <v>22000</v>
      </c>
      <c r="E108" s="54" t="s">
        <v>212</v>
      </c>
    </row>
    <row r="109" spans="1:5" ht="31.5">
      <c r="A109" s="34">
        <f t="shared" si="2"/>
        <v>21</v>
      </c>
      <c r="B109" s="7" t="s">
        <v>352</v>
      </c>
      <c r="C109" s="4" t="s">
        <v>186</v>
      </c>
      <c r="D109" s="55">
        <v>22000</v>
      </c>
      <c r="E109" s="54" t="s">
        <v>213</v>
      </c>
    </row>
    <row r="110" spans="1:5" ht="31.5">
      <c r="A110" s="34">
        <f t="shared" si="2"/>
        <v>22</v>
      </c>
      <c r="B110" s="7" t="s">
        <v>353</v>
      </c>
      <c r="C110" s="4" t="s">
        <v>186</v>
      </c>
      <c r="D110" s="55">
        <v>22000</v>
      </c>
      <c r="E110" s="54" t="s">
        <v>213</v>
      </c>
    </row>
    <row r="111" spans="1:5" ht="31.5">
      <c r="A111" s="34">
        <f t="shared" si="2"/>
        <v>23</v>
      </c>
      <c r="B111" s="7" t="s">
        <v>354</v>
      </c>
      <c r="C111" s="4" t="s">
        <v>186</v>
      </c>
      <c r="D111" s="55">
        <v>24000</v>
      </c>
      <c r="E111" s="54" t="s">
        <v>213</v>
      </c>
    </row>
    <row r="112" spans="1:5" ht="31.5">
      <c r="A112" s="34">
        <f t="shared" si="2"/>
        <v>24</v>
      </c>
      <c r="B112" s="7" t="s">
        <v>355</v>
      </c>
      <c r="C112" s="4" t="s">
        <v>186</v>
      </c>
      <c r="D112" s="55">
        <v>24000</v>
      </c>
      <c r="E112" s="54" t="s">
        <v>213</v>
      </c>
    </row>
    <row r="113" spans="1:5" ht="31.5">
      <c r="A113" s="34">
        <f t="shared" si="2"/>
        <v>25</v>
      </c>
      <c r="B113" s="7" t="s">
        <v>3</v>
      </c>
      <c r="C113" s="4" t="s">
        <v>186</v>
      </c>
      <c r="D113" s="55">
        <v>21000</v>
      </c>
      <c r="E113" s="54" t="s">
        <v>212</v>
      </c>
    </row>
    <row r="114" spans="1:5" ht="31.5">
      <c r="A114" s="34">
        <f t="shared" si="2"/>
        <v>26</v>
      </c>
      <c r="B114" s="7" t="s">
        <v>4</v>
      </c>
      <c r="C114" s="4" t="s">
        <v>186</v>
      </c>
      <c r="D114" s="55">
        <v>18000</v>
      </c>
      <c r="E114" s="54" t="s">
        <v>212</v>
      </c>
    </row>
    <row r="115" spans="1:5" ht="15.75">
      <c r="A115" s="279" t="s">
        <v>222</v>
      </c>
      <c r="B115" s="278"/>
      <c r="C115" s="59"/>
      <c r="D115" s="60">
        <f>SUM(D116:D149)</f>
        <v>601900</v>
      </c>
      <c r="E115" s="37"/>
    </row>
    <row r="116" spans="1:5" ht="31.5">
      <c r="A116" s="33">
        <v>1</v>
      </c>
      <c r="B116" s="29" t="s">
        <v>356</v>
      </c>
      <c r="C116" s="30" t="s">
        <v>186</v>
      </c>
      <c r="D116" s="61">
        <v>8000</v>
      </c>
      <c r="E116" s="51" t="s">
        <v>212</v>
      </c>
    </row>
    <row r="117" spans="1:5" ht="31.5">
      <c r="A117" s="34">
        <f>A116+1</f>
        <v>2</v>
      </c>
      <c r="B117" s="7" t="s">
        <v>357</v>
      </c>
      <c r="C117" s="4" t="s">
        <v>186</v>
      </c>
      <c r="D117" s="55">
        <v>6000</v>
      </c>
      <c r="E117" s="51" t="s">
        <v>212</v>
      </c>
    </row>
    <row r="118" spans="1:5" ht="31.5">
      <c r="A118" s="34">
        <f aca="true" t="shared" si="3" ref="A118:A149">A117+1</f>
        <v>3</v>
      </c>
      <c r="B118" s="7" t="s">
        <v>358</v>
      </c>
      <c r="C118" s="4" t="s">
        <v>186</v>
      </c>
      <c r="D118" s="55">
        <v>7000</v>
      </c>
      <c r="E118" s="51" t="s">
        <v>212</v>
      </c>
    </row>
    <row r="119" spans="1:5" ht="31.5">
      <c r="A119" s="34">
        <f t="shared" si="3"/>
        <v>4</v>
      </c>
      <c r="B119" s="7" t="s">
        <v>359</v>
      </c>
      <c r="C119" s="4" t="s">
        <v>186</v>
      </c>
      <c r="D119" s="55">
        <v>15000</v>
      </c>
      <c r="E119" s="51" t="s">
        <v>212</v>
      </c>
    </row>
    <row r="120" spans="1:5" ht="31.5">
      <c r="A120" s="34">
        <f t="shared" si="3"/>
        <v>5</v>
      </c>
      <c r="B120" s="7" t="s">
        <v>360</v>
      </c>
      <c r="C120" s="4" t="s">
        <v>186</v>
      </c>
      <c r="D120" s="55">
        <v>12000</v>
      </c>
      <c r="E120" s="51" t="s">
        <v>212</v>
      </c>
    </row>
    <row r="121" spans="1:5" ht="31.5">
      <c r="A121" s="34">
        <f t="shared" si="3"/>
        <v>6</v>
      </c>
      <c r="B121" s="7" t="s">
        <v>361</v>
      </c>
      <c r="C121" s="4" t="s">
        <v>186</v>
      </c>
      <c r="D121" s="55">
        <v>10000</v>
      </c>
      <c r="E121" s="51" t="s">
        <v>212</v>
      </c>
    </row>
    <row r="122" spans="1:5" ht="31.5">
      <c r="A122" s="34">
        <f t="shared" si="3"/>
        <v>7</v>
      </c>
      <c r="B122" s="7" t="s">
        <v>362</v>
      </c>
      <c r="C122" s="4" t="s">
        <v>186</v>
      </c>
      <c r="D122" s="55">
        <v>11000</v>
      </c>
      <c r="E122" s="51" t="s">
        <v>212</v>
      </c>
    </row>
    <row r="123" spans="1:5" ht="31.5">
      <c r="A123" s="34">
        <f t="shared" si="3"/>
        <v>8</v>
      </c>
      <c r="B123" s="7" t="s">
        <v>363</v>
      </c>
      <c r="C123" s="4" t="s">
        <v>186</v>
      </c>
      <c r="D123" s="55">
        <v>6000</v>
      </c>
      <c r="E123" s="51" t="s">
        <v>212</v>
      </c>
    </row>
    <row r="124" spans="1:5" ht="31.5">
      <c r="A124" s="34">
        <f t="shared" si="3"/>
        <v>9</v>
      </c>
      <c r="B124" s="7" t="s">
        <v>364</v>
      </c>
      <c r="C124" s="4" t="s">
        <v>186</v>
      </c>
      <c r="D124" s="55">
        <v>7000</v>
      </c>
      <c r="E124" s="51" t="s">
        <v>212</v>
      </c>
    </row>
    <row r="125" spans="1:5" ht="31.5">
      <c r="A125" s="34">
        <f t="shared" si="3"/>
        <v>10</v>
      </c>
      <c r="B125" s="7" t="s">
        <v>365</v>
      </c>
      <c r="C125" s="4" t="s">
        <v>186</v>
      </c>
      <c r="D125" s="55">
        <v>4000</v>
      </c>
      <c r="E125" s="51" t="s">
        <v>212</v>
      </c>
    </row>
    <row r="126" spans="1:5" ht="31.5">
      <c r="A126" s="34">
        <f t="shared" si="3"/>
        <v>11</v>
      </c>
      <c r="B126" s="7" t="s">
        <v>366</v>
      </c>
      <c r="C126" s="4" t="s">
        <v>186</v>
      </c>
      <c r="D126" s="55">
        <v>13000</v>
      </c>
      <c r="E126" s="51" t="s">
        <v>212</v>
      </c>
    </row>
    <row r="127" spans="1:5" s="18" customFormat="1" ht="31.5">
      <c r="A127" s="35">
        <f t="shared" si="3"/>
        <v>12</v>
      </c>
      <c r="B127" s="20" t="s">
        <v>367</v>
      </c>
      <c r="C127" s="15" t="s">
        <v>186</v>
      </c>
      <c r="D127" s="16">
        <v>16000</v>
      </c>
      <c r="E127" s="86" t="s">
        <v>212</v>
      </c>
    </row>
    <row r="128" spans="1:5" s="18" customFormat="1" ht="31.5">
      <c r="A128" s="35">
        <f t="shared" si="3"/>
        <v>13</v>
      </c>
      <c r="B128" s="20" t="s">
        <v>368</v>
      </c>
      <c r="C128" s="15" t="s">
        <v>186</v>
      </c>
      <c r="D128" s="16">
        <v>14700</v>
      </c>
      <c r="E128" s="86" t="s">
        <v>212</v>
      </c>
    </row>
    <row r="129" spans="1:5" ht="31.5">
      <c r="A129" s="34">
        <f t="shared" si="3"/>
        <v>14</v>
      </c>
      <c r="B129" s="7" t="s">
        <v>369</v>
      </c>
      <c r="C129" s="4" t="s">
        <v>186</v>
      </c>
      <c r="D129" s="55">
        <v>26000</v>
      </c>
      <c r="E129" s="51" t="s">
        <v>212</v>
      </c>
    </row>
    <row r="130" spans="1:5" ht="31.5">
      <c r="A130" s="34">
        <f t="shared" si="3"/>
        <v>15</v>
      </c>
      <c r="B130" s="7" t="s">
        <v>370</v>
      </c>
      <c r="C130" s="4" t="s">
        <v>186</v>
      </c>
      <c r="D130" s="55">
        <v>19000</v>
      </c>
      <c r="E130" s="51" t="s">
        <v>212</v>
      </c>
    </row>
    <row r="131" spans="1:5" ht="31.5">
      <c r="A131" s="34">
        <f t="shared" si="3"/>
        <v>16</v>
      </c>
      <c r="B131" s="7" t="s">
        <v>371</v>
      </c>
      <c r="C131" s="4" t="s">
        <v>186</v>
      </c>
      <c r="D131" s="55">
        <v>14200</v>
      </c>
      <c r="E131" s="51" t="s">
        <v>212</v>
      </c>
    </row>
    <row r="132" spans="1:5" ht="31.5">
      <c r="A132" s="34">
        <f t="shared" si="3"/>
        <v>17</v>
      </c>
      <c r="B132" s="7" t="s">
        <v>372</v>
      </c>
      <c r="C132" s="4" t="s">
        <v>186</v>
      </c>
      <c r="D132" s="55">
        <v>10500</v>
      </c>
      <c r="E132" s="51" t="s">
        <v>212</v>
      </c>
    </row>
    <row r="133" spans="1:5" ht="31.5">
      <c r="A133" s="34">
        <f t="shared" si="3"/>
        <v>18</v>
      </c>
      <c r="B133" s="7" t="s">
        <v>373</v>
      </c>
      <c r="C133" s="4" t="s">
        <v>186</v>
      </c>
      <c r="D133" s="55">
        <v>8200</v>
      </c>
      <c r="E133" s="51" t="s">
        <v>212</v>
      </c>
    </row>
    <row r="134" spans="1:5" ht="31.5">
      <c r="A134" s="34">
        <f t="shared" si="3"/>
        <v>19</v>
      </c>
      <c r="B134" s="7" t="s">
        <v>374</v>
      </c>
      <c r="C134" s="4" t="s">
        <v>186</v>
      </c>
      <c r="D134" s="55">
        <v>9300</v>
      </c>
      <c r="E134" s="51" t="s">
        <v>212</v>
      </c>
    </row>
    <row r="135" spans="1:5" s="18" customFormat="1" ht="31.5">
      <c r="A135" s="35">
        <f t="shared" si="3"/>
        <v>20</v>
      </c>
      <c r="B135" s="20" t="s">
        <v>375</v>
      </c>
      <c r="C135" s="15" t="s">
        <v>186</v>
      </c>
      <c r="D135" s="16">
        <v>33000</v>
      </c>
      <c r="E135" s="86" t="s">
        <v>212</v>
      </c>
    </row>
    <row r="136" spans="1:5" s="18" customFormat="1" ht="31.5">
      <c r="A136" s="35">
        <f t="shared" si="3"/>
        <v>21</v>
      </c>
      <c r="B136" s="20" t="s">
        <v>376</v>
      </c>
      <c r="C136" s="15" t="s">
        <v>186</v>
      </c>
      <c r="D136" s="16">
        <v>33000</v>
      </c>
      <c r="E136" s="86" t="s">
        <v>212</v>
      </c>
    </row>
    <row r="137" spans="1:5" s="18" customFormat="1" ht="31.5">
      <c r="A137" s="35">
        <f t="shared" si="3"/>
        <v>22</v>
      </c>
      <c r="B137" s="20" t="s">
        <v>377</v>
      </c>
      <c r="C137" s="15" t="s">
        <v>186</v>
      </c>
      <c r="D137" s="16">
        <v>28000</v>
      </c>
      <c r="E137" s="86" t="s">
        <v>212</v>
      </c>
    </row>
    <row r="138" spans="1:5" s="18" customFormat="1" ht="31.5">
      <c r="A138" s="35">
        <f t="shared" si="3"/>
        <v>23</v>
      </c>
      <c r="B138" s="20" t="s">
        <v>378</v>
      </c>
      <c r="C138" s="15" t="s">
        <v>186</v>
      </c>
      <c r="D138" s="16">
        <v>28000</v>
      </c>
      <c r="E138" s="86" t="s">
        <v>212</v>
      </c>
    </row>
    <row r="139" spans="1:5" s="3" customFormat="1" ht="31.5">
      <c r="A139" s="39">
        <f>A138+1</f>
        <v>24</v>
      </c>
      <c r="B139" s="13" t="s">
        <v>379</v>
      </c>
      <c r="C139" s="11" t="s">
        <v>186</v>
      </c>
      <c r="D139" s="12">
        <v>30000</v>
      </c>
      <c r="E139" s="38" t="s">
        <v>212</v>
      </c>
    </row>
    <row r="140" spans="1:5" ht="31.5">
      <c r="A140" s="34">
        <f t="shared" si="3"/>
        <v>25</v>
      </c>
      <c r="B140" s="7" t="s">
        <v>380</v>
      </c>
      <c r="C140" s="4" t="s">
        <v>186</v>
      </c>
      <c r="D140" s="55">
        <v>29000</v>
      </c>
      <c r="E140" s="51" t="s">
        <v>212</v>
      </c>
    </row>
    <row r="141" spans="1:5" ht="31.5">
      <c r="A141" s="34">
        <f t="shared" si="3"/>
        <v>26</v>
      </c>
      <c r="B141" s="62" t="s">
        <v>381</v>
      </c>
      <c r="C141" s="4" t="s">
        <v>186</v>
      </c>
      <c r="D141" s="55">
        <v>29000</v>
      </c>
      <c r="E141" s="51" t="s">
        <v>212</v>
      </c>
    </row>
    <row r="142" spans="1:5" ht="31.5">
      <c r="A142" s="34">
        <f t="shared" si="3"/>
        <v>27</v>
      </c>
      <c r="B142" s="62" t="s">
        <v>382</v>
      </c>
      <c r="C142" s="4" t="s">
        <v>186</v>
      </c>
      <c r="D142" s="55">
        <v>26000</v>
      </c>
      <c r="E142" s="51" t="s">
        <v>212</v>
      </c>
    </row>
    <row r="143" spans="1:5" ht="31.5">
      <c r="A143" s="34">
        <f t="shared" si="3"/>
        <v>28</v>
      </c>
      <c r="B143" s="7" t="s">
        <v>383</v>
      </c>
      <c r="C143" s="4" t="s">
        <v>186</v>
      </c>
      <c r="D143" s="55">
        <v>12000</v>
      </c>
      <c r="E143" s="51" t="s">
        <v>212</v>
      </c>
    </row>
    <row r="144" spans="1:5" ht="31.5">
      <c r="A144" s="34">
        <f t="shared" si="3"/>
        <v>29</v>
      </c>
      <c r="B144" s="7" t="s">
        <v>384</v>
      </c>
      <c r="C144" s="4" t="s">
        <v>186</v>
      </c>
      <c r="D144" s="55">
        <v>28000</v>
      </c>
      <c r="E144" s="51" t="s">
        <v>212</v>
      </c>
    </row>
    <row r="145" spans="1:5" ht="31.5">
      <c r="A145" s="34">
        <f t="shared" si="3"/>
        <v>30</v>
      </c>
      <c r="B145" s="7" t="s">
        <v>385</v>
      </c>
      <c r="C145" s="4" t="s">
        <v>186</v>
      </c>
      <c r="D145" s="55">
        <v>25000</v>
      </c>
      <c r="E145" s="51" t="s">
        <v>212</v>
      </c>
    </row>
    <row r="146" spans="1:5" ht="31.5">
      <c r="A146" s="34">
        <f t="shared" si="3"/>
        <v>31</v>
      </c>
      <c r="B146" s="7" t="s">
        <v>386</v>
      </c>
      <c r="C146" s="4" t="s">
        <v>186</v>
      </c>
      <c r="D146" s="55">
        <v>19000</v>
      </c>
      <c r="E146" s="51" t="s">
        <v>212</v>
      </c>
    </row>
    <row r="147" spans="1:5" ht="31.5">
      <c r="A147" s="34">
        <f t="shared" si="3"/>
        <v>32</v>
      </c>
      <c r="B147" s="7" t="s">
        <v>387</v>
      </c>
      <c r="C147" s="4" t="s">
        <v>186</v>
      </c>
      <c r="D147" s="55">
        <v>25000</v>
      </c>
      <c r="E147" s="54" t="s">
        <v>2</v>
      </c>
    </row>
    <row r="148" spans="1:5" ht="31.5">
      <c r="A148" s="34">
        <f t="shared" si="3"/>
        <v>33</v>
      </c>
      <c r="B148" s="7" t="s">
        <v>388</v>
      </c>
      <c r="C148" s="4" t="s">
        <v>186</v>
      </c>
      <c r="D148" s="55">
        <v>25000</v>
      </c>
      <c r="E148" s="54" t="s">
        <v>212</v>
      </c>
    </row>
    <row r="149" spans="1:5" ht="31.5">
      <c r="A149" s="34">
        <f t="shared" si="3"/>
        <v>34</v>
      </c>
      <c r="B149" s="31" t="s">
        <v>389</v>
      </c>
      <c r="C149" s="32" t="s">
        <v>186</v>
      </c>
      <c r="D149" s="57">
        <v>15000</v>
      </c>
      <c r="E149" s="54" t="s">
        <v>212</v>
      </c>
    </row>
    <row r="150" spans="1:5" ht="15.75">
      <c r="A150" s="273" t="s">
        <v>223</v>
      </c>
      <c r="B150" s="274"/>
      <c r="C150" s="59"/>
      <c r="D150" s="60">
        <f>SUM(D151:D184)</f>
        <v>633800</v>
      </c>
      <c r="E150" s="63"/>
    </row>
    <row r="151" spans="1:5" ht="31.5">
      <c r="A151" s="33">
        <v>1</v>
      </c>
      <c r="B151" s="29" t="s">
        <v>390</v>
      </c>
      <c r="C151" s="30" t="s">
        <v>186</v>
      </c>
      <c r="D151" s="61">
        <v>9000</v>
      </c>
      <c r="E151" s="51" t="s">
        <v>212</v>
      </c>
    </row>
    <row r="152" spans="1:5" ht="31.5">
      <c r="A152" s="34">
        <f>A151+1</f>
        <v>2</v>
      </c>
      <c r="B152" s="7" t="s">
        <v>391</v>
      </c>
      <c r="C152" s="4" t="s">
        <v>186</v>
      </c>
      <c r="D152" s="55">
        <v>5000</v>
      </c>
      <c r="E152" s="54" t="s">
        <v>212</v>
      </c>
    </row>
    <row r="153" spans="1:5" ht="31.5">
      <c r="A153" s="34">
        <f aca="true" t="shared" si="4" ref="A153:A184">A152+1</f>
        <v>3</v>
      </c>
      <c r="B153" s="7" t="s">
        <v>392</v>
      </c>
      <c r="C153" s="4" t="s">
        <v>186</v>
      </c>
      <c r="D153" s="55">
        <v>6000</v>
      </c>
      <c r="E153" s="54" t="s">
        <v>212</v>
      </c>
    </row>
    <row r="154" spans="1:5" ht="31.5">
      <c r="A154" s="34">
        <f t="shared" si="4"/>
        <v>4</v>
      </c>
      <c r="B154" s="7" t="s">
        <v>393</v>
      </c>
      <c r="C154" s="4" t="s">
        <v>186</v>
      </c>
      <c r="D154" s="55">
        <v>17000</v>
      </c>
      <c r="E154" s="54" t="s">
        <v>212</v>
      </c>
    </row>
    <row r="155" spans="1:5" ht="31.5">
      <c r="A155" s="34">
        <f t="shared" si="4"/>
        <v>5</v>
      </c>
      <c r="B155" s="7" t="s">
        <v>394</v>
      </c>
      <c r="C155" s="4" t="s">
        <v>186</v>
      </c>
      <c r="D155" s="55">
        <v>13000</v>
      </c>
      <c r="E155" s="54" t="s">
        <v>212</v>
      </c>
    </row>
    <row r="156" spans="1:5" ht="31.5">
      <c r="A156" s="34">
        <f t="shared" si="4"/>
        <v>6</v>
      </c>
      <c r="B156" s="7" t="s">
        <v>395</v>
      </c>
      <c r="C156" s="4" t="s">
        <v>186</v>
      </c>
      <c r="D156" s="55">
        <v>12000</v>
      </c>
      <c r="E156" s="54" t="s">
        <v>212</v>
      </c>
    </row>
    <row r="157" spans="1:5" ht="31.5">
      <c r="A157" s="34">
        <f t="shared" si="4"/>
        <v>7</v>
      </c>
      <c r="B157" s="7" t="s">
        <v>396</v>
      </c>
      <c r="C157" s="4" t="s">
        <v>186</v>
      </c>
      <c r="D157" s="55">
        <v>10000</v>
      </c>
      <c r="E157" s="54" t="s">
        <v>212</v>
      </c>
    </row>
    <row r="158" spans="1:5" ht="31.5">
      <c r="A158" s="34">
        <f t="shared" si="4"/>
        <v>8</v>
      </c>
      <c r="B158" s="7" t="s">
        <v>397</v>
      </c>
      <c r="C158" s="4" t="s">
        <v>186</v>
      </c>
      <c r="D158" s="55">
        <v>12000</v>
      </c>
      <c r="E158" s="54" t="s">
        <v>212</v>
      </c>
    </row>
    <row r="159" spans="1:5" ht="31.5">
      <c r="A159" s="34">
        <f t="shared" si="4"/>
        <v>9</v>
      </c>
      <c r="B159" s="7" t="s">
        <v>398</v>
      </c>
      <c r="C159" s="4" t="s">
        <v>186</v>
      </c>
      <c r="D159" s="55">
        <v>16000</v>
      </c>
      <c r="E159" s="54" t="s">
        <v>212</v>
      </c>
    </row>
    <row r="160" spans="1:5" ht="31.5">
      <c r="A160" s="34">
        <f t="shared" si="4"/>
        <v>10</v>
      </c>
      <c r="B160" s="7" t="s">
        <v>399</v>
      </c>
      <c r="C160" s="4" t="s">
        <v>186</v>
      </c>
      <c r="D160" s="55">
        <v>4000</v>
      </c>
      <c r="E160" s="54" t="s">
        <v>212</v>
      </c>
    </row>
    <row r="161" spans="1:5" ht="31.5">
      <c r="A161" s="34">
        <f t="shared" si="4"/>
        <v>11</v>
      </c>
      <c r="B161" s="7" t="s">
        <v>400</v>
      </c>
      <c r="C161" s="4" t="s">
        <v>186</v>
      </c>
      <c r="D161" s="55">
        <v>14000</v>
      </c>
      <c r="E161" s="54" t="s">
        <v>212</v>
      </c>
    </row>
    <row r="162" spans="1:5" s="90" customFormat="1" ht="31.5">
      <c r="A162" s="87">
        <f t="shared" si="4"/>
        <v>12</v>
      </c>
      <c r="B162" s="88" t="s">
        <v>401</v>
      </c>
      <c r="C162" s="89" t="s">
        <v>186</v>
      </c>
      <c r="D162" s="91">
        <v>16000</v>
      </c>
      <c r="E162" s="92" t="s">
        <v>212</v>
      </c>
    </row>
    <row r="163" spans="1:5" s="90" customFormat="1" ht="31.5">
      <c r="A163" s="87">
        <f t="shared" si="4"/>
        <v>13</v>
      </c>
      <c r="B163" s="88" t="s">
        <v>402</v>
      </c>
      <c r="C163" s="89" t="s">
        <v>186</v>
      </c>
      <c r="D163" s="91">
        <v>12400</v>
      </c>
      <c r="E163" s="92" t="s">
        <v>212</v>
      </c>
    </row>
    <row r="164" spans="1:5" ht="31.5">
      <c r="A164" s="34">
        <f t="shared" si="4"/>
        <v>14</v>
      </c>
      <c r="B164" s="7" t="s">
        <v>403</v>
      </c>
      <c r="C164" s="4" t="s">
        <v>186</v>
      </c>
      <c r="D164" s="55">
        <v>24000</v>
      </c>
      <c r="E164" s="54" t="s">
        <v>212</v>
      </c>
    </row>
    <row r="165" spans="1:5" ht="31.5">
      <c r="A165" s="34">
        <f t="shared" si="4"/>
        <v>15</v>
      </c>
      <c r="B165" s="7" t="s">
        <v>404</v>
      </c>
      <c r="C165" s="4" t="s">
        <v>186</v>
      </c>
      <c r="D165" s="55">
        <v>21000</v>
      </c>
      <c r="E165" s="54" t="s">
        <v>212</v>
      </c>
    </row>
    <row r="166" spans="1:5" ht="31.5">
      <c r="A166" s="34">
        <f t="shared" si="4"/>
        <v>16</v>
      </c>
      <c r="B166" s="7" t="s">
        <v>405</v>
      </c>
      <c r="C166" s="4" t="s">
        <v>186</v>
      </c>
      <c r="D166" s="55">
        <v>16400</v>
      </c>
      <c r="E166" s="54" t="s">
        <v>212</v>
      </c>
    </row>
    <row r="167" spans="1:5" ht="31.5">
      <c r="A167" s="34">
        <f t="shared" si="4"/>
        <v>17</v>
      </c>
      <c r="B167" s="7" t="s">
        <v>406</v>
      </c>
      <c r="C167" s="4" t="s">
        <v>186</v>
      </c>
      <c r="D167" s="55">
        <v>10500</v>
      </c>
      <c r="E167" s="54" t="s">
        <v>212</v>
      </c>
    </row>
    <row r="168" spans="1:5" ht="31.5">
      <c r="A168" s="34">
        <f t="shared" si="4"/>
        <v>18</v>
      </c>
      <c r="B168" s="7" t="s">
        <v>407</v>
      </c>
      <c r="C168" s="4" t="s">
        <v>186</v>
      </c>
      <c r="D168" s="55">
        <v>11900</v>
      </c>
      <c r="E168" s="54" t="s">
        <v>212</v>
      </c>
    </row>
    <row r="169" spans="1:5" ht="31.5">
      <c r="A169" s="34">
        <f t="shared" si="4"/>
        <v>19</v>
      </c>
      <c r="B169" s="7" t="s">
        <v>408</v>
      </c>
      <c r="C169" s="4" t="s">
        <v>186</v>
      </c>
      <c r="D169" s="55">
        <v>9600</v>
      </c>
      <c r="E169" s="54" t="s">
        <v>212</v>
      </c>
    </row>
    <row r="170" spans="1:5" s="18" customFormat="1" ht="31.5">
      <c r="A170" s="35">
        <f t="shared" si="4"/>
        <v>20</v>
      </c>
      <c r="B170" s="17" t="s">
        <v>409</v>
      </c>
      <c r="C170" s="15" t="s">
        <v>186</v>
      </c>
      <c r="D170" s="16">
        <v>33000</v>
      </c>
      <c r="E170" s="41" t="s">
        <v>212</v>
      </c>
    </row>
    <row r="171" spans="1:5" s="18" customFormat="1" ht="31.5">
      <c r="A171" s="35">
        <f t="shared" si="4"/>
        <v>21</v>
      </c>
      <c r="B171" s="17" t="s">
        <v>410</v>
      </c>
      <c r="C171" s="15" t="s">
        <v>186</v>
      </c>
      <c r="D171" s="16">
        <v>33000</v>
      </c>
      <c r="E171" s="41" t="s">
        <v>212</v>
      </c>
    </row>
    <row r="172" spans="1:5" s="18" customFormat="1" ht="31.5">
      <c r="A172" s="35">
        <f t="shared" si="4"/>
        <v>22</v>
      </c>
      <c r="B172" s="17" t="s">
        <v>411</v>
      </c>
      <c r="C172" s="15" t="s">
        <v>186</v>
      </c>
      <c r="D172" s="16">
        <v>31000</v>
      </c>
      <c r="E172" s="41" t="s">
        <v>212</v>
      </c>
    </row>
    <row r="173" spans="1:5" s="18" customFormat="1" ht="31.5">
      <c r="A173" s="35">
        <f t="shared" si="4"/>
        <v>23</v>
      </c>
      <c r="B173" s="17" t="s">
        <v>412</v>
      </c>
      <c r="C173" s="15" t="s">
        <v>186</v>
      </c>
      <c r="D173" s="16">
        <v>31000</v>
      </c>
      <c r="E173" s="41" t="s">
        <v>212</v>
      </c>
    </row>
    <row r="174" spans="1:5" s="3" customFormat="1" ht="31.5">
      <c r="A174" s="39">
        <f t="shared" si="4"/>
        <v>24</v>
      </c>
      <c r="B174" s="10" t="s">
        <v>413</v>
      </c>
      <c r="C174" s="11" t="s">
        <v>186</v>
      </c>
      <c r="D174" s="12">
        <v>30000</v>
      </c>
      <c r="E174" s="40" t="s">
        <v>212</v>
      </c>
    </row>
    <row r="175" spans="1:5" ht="31.5">
      <c r="A175" s="34">
        <f t="shared" si="4"/>
        <v>25</v>
      </c>
      <c r="B175" s="56" t="s">
        <v>414</v>
      </c>
      <c r="C175" s="4" t="s">
        <v>186</v>
      </c>
      <c r="D175" s="55">
        <v>29000</v>
      </c>
      <c r="E175" s="54" t="s">
        <v>212</v>
      </c>
    </row>
    <row r="176" spans="1:5" ht="31.5">
      <c r="A176" s="34">
        <f t="shared" si="4"/>
        <v>26</v>
      </c>
      <c r="B176" s="62" t="s">
        <v>415</v>
      </c>
      <c r="C176" s="4" t="s">
        <v>186</v>
      </c>
      <c r="D176" s="55">
        <v>29000</v>
      </c>
      <c r="E176" s="54" t="s">
        <v>212</v>
      </c>
    </row>
    <row r="177" spans="1:5" ht="31.5">
      <c r="A177" s="34">
        <f t="shared" si="4"/>
        <v>27</v>
      </c>
      <c r="B177" s="62" t="s">
        <v>416</v>
      </c>
      <c r="C177" s="4" t="s">
        <v>186</v>
      </c>
      <c r="D177" s="55">
        <v>29000</v>
      </c>
      <c r="E177" s="54" t="s">
        <v>212</v>
      </c>
    </row>
    <row r="178" spans="1:5" ht="31.5">
      <c r="A178" s="34">
        <f t="shared" si="4"/>
        <v>28</v>
      </c>
      <c r="B178" s="7" t="s">
        <v>417</v>
      </c>
      <c r="C178" s="4" t="s">
        <v>186</v>
      </c>
      <c r="D178" s="55">
        <v>12000</v>
      </c>
      <c r="E178" s="54" t="s">
        <v>212</v>
      </c>
    </row>
    <row r="179" spans="1:5" ht="31.5">
      <c r="A179" s="34">
        <f t="shared" si="4"/>
        <v>29</v>
      </c>
      <c r="B179" s="7" t="s">
        <v>418</v>
      </c>
      <c r="C179" s="4" t="s">
        <v>186</v>
      </c>
      <c r="D179" s="55">
        <v>28000</v>
      </c>
      <c r="E179" s="54" t="s">
        <v>212</v>
      </c>
    </row>
    <row r="180" spans="1:5" ht="31.5">
      <c r="A180" s="34">
        <f t="shared" si="4"/>
        <v>30</v>
      </c>
      <c r="B180" s="7" t="s">
        <v>419</v>
      </c>
      <c r="C180" s="4" t="s">
        <v>186</v>
      </c>
      <c r="D180" s="55">
        <v>25000</v>
      </c>
      <c r="E180" s="54" t="s">
        <v>212</v>
      </c>
    </row>
    <row r="181" spans="1:5" ht="31.5">
      <c r="A181" s="34">
        <f t="shared" si="4"/>
        <v>31</v>
      </c>
      <c r="B181" s="7" t="s">
        <v>420</v>
      </c>
      <c r="C181" s="4" t="s">
        <v>186</v>
      </c>
      <c r="D181" s="55">
        <v>19000</v>
      </c>
      <c r="E181" s="54" t="s">
        <v>212</v>
      </c>
    </row>
    <row r="182" spans="1:5" ht="31.5">
      <c r="A182" s="34">
        <f t="shared" si="4"/>
        <v>32</v>
      </c>
      <c r="B182" s="7" t="s">
        <v>421</v>
      </c>
      <c r="C182" s="4" t="s">
        <v>186</v>
      </c>
      <c r="D182" s="55">
        <v>25000</v>
      </c>
      <c r="E182" s="54" t="s">
        <v>2</v>
      </c>
    </row>
    <row r="183" spans="1:5" ht="31.5">
      <c r="A183" s="34">
        <f t="shared" si="4"/>
        <v>33</v>
      </c>
      <c r="B183" s="7" t="s">
        <v>422</v>
      </c>
      <c r="C183" s="4" t="s">
        <v>186</v>
      </c>
      <c r="D183" s="55">
        <v>25000</v>
      </c>
      <c r="E183" s="54" t="s">
        <v>212</v>
      </c>
    </row>
    <row r="184" spans="1:5" ht="31.5">
      <c r="A184" s="34">
        <f t="shared" si="4"/>
        <v>34</v>
      </c>
      <c r="B184" s="31" t="s">
        <v>423</v>
      </c>
      <c r="C184" s="32" t="s">
        <v>186</v>
      </c>
      <c r="D184" s="57">
        <v>15000</v>
      </c>
      <c r="E184" s="58" t="s">
        <v>212</v>
      </c>
    </row>
    <row r="185" spans="1:5" ht="15.75">
      <c r="A185" s="273" t="s">
        <v>224</v>
      </c>
      <c r="B185" s="274"/>
      <c r="C185" s="59"/>
      <c r="D185" s="60">
        <f>SUM(D186:D220)</f>
        <v>664700</v>
      </c>
      <c r="E185" s="37"/>
    </row>
    <row r="186" spans="1:5" ht="31.5">
      <c r="A186" s="33">
        <v>1</v>
      </c>
      <c r="B186" s="29" t="s">
        <v>424</v>
      </c>
      <c r="C186" s="30" t="s">
        <v>186</v>
      </c>
      <c r="D186" s="61">
        <v>8000</v>
      </c>
      <c r="E186" s="51" t="s">
        <v>212</v>
      </c>
    </row>
    <row r="187" spans="1:5" ht="31.5">
      <c r="A187" s="34">
        <f>A186+1</f>
        <v>2</v>
      </c>
      <c r="B187" s="7" t="s">
        <v>425</v>
      </c>
      <c r="C187" s="4" t="s">
        <v>186</v>
      </c>
      <c r="D187" s="55">
        <v>8000</v>
      </c>
      <c r="E187" s="54" t="s">
        <v>212</v>
      </c>
    </row>
    <row r="188" spans="1:5" ht="31.5">
      <c r="A188" s="34">
        <f aca="true" t="shared" si="5" ref="A188:A195">A187+1</f>
        <v>3</v>
      </c>
      <c r="B188" s="7" t="s">
        <v>426</v>
      </c>
      <c r="C188" s="4" t="s">
        <v>186</v>
      </c>
      <c r="D188" s="55">
        <v>8000</v>
      </c>
      <c r="E188" s="54" t="s">
        <v>212</v>
      </c>
    </row>
    <row r="189" spans="1:5" ht="31.5">
      <c r="A189" s="34">
        <f t="shared" si="5"/>
        <v>4</v>
      </c>
      <c r="B189" s="7" t="s">
        <v>427</v>
      </c>
      <c r="C189" s="4" t="s">
        <v>186</v>
      </c>
      <c r="D189" s="55">
        <v>12000</v>
      </c>
      <c r="E189" s="54" t="s">
        <v>212</v>
      </c>
    </row>
    <row r="190" spans="1:5" ht="31.5">
      <c r="A190" s="34">
        <f t="shared" si="5"/>
        <v>5</v>
      </c>
      <c r="B190" s="7" t="s">
        <v>428</v>
      </c>
      <c r="C190" s="4" t="s">
        <v>186</v>
      </c>
      <c r="D190" s="55">
        <v>18000</v>
      </c>
      <c r="E190" s="54" t="s">
        <v>212</v>
      </c>
    </row>
    <row r="191" spans="1:5" ht="31.5">
      <c r="A191" s="34">
        <f t="shared" si="5"/>
        <v>6</v>
      </c>
      <c r="B191" s="7" t="s">
        <v>429</v>
      </c>
      <c r="C191" s="4" t="s">
        <v>186</v>
      </c>
      <c r="D191" s="55">
        <v>17000</v>
      </c>
      <c r="E191" s="54" t="s">
        <v>212</v>
      </c>
    </row>
    <row r="192" spans="1:5" ht="31.5">
      <c r="A192" s="34">
        <f t="shared" si="5"/>
        <v>7</v>
      </c>
      <c r="B192" s="7" t="s">
        <v>430</v>
      </c>
      <c r="C192" s="4" t="s">
        <v>186</v>
      </c>
      <c r="D192" s="55">
        <v>10000</v>
      </c>
      <c r="E192" s="54" t="s">
        <v>212</v>
      </c>
    </row>
    <row r="193" spans="1:5" ht="31.5">
      <c r="A193" s="34">
        <f t="shared" si="5"/>
        <v>8</v>
      </c>
      <c r="B193" s="7" t="s">
        <v>431</v>
      </c>
      <c r="C193" s="4" t="s">
        <v>186</v>
      </c>
      <c r="D193" s="55">
        <v>10000</v>
      </c>
      <c r="E193" s="54" t="s">
        <v>212</v>
      </c>
    </row>
    <row r="194" spans="1:5" ht="31.5">
      <c r="A194" s="34">
        <f t="shared" si="5"/>
        <v>9</v>
      </c>
      <c r="B194" s="7" t="s">
        <v>432</v>
      </c>
      <c r="C194" s="4" t="s">
        <v>186</v>
      </c>
      <c r="D194" s="55">
        <v>12000</v>
      </c>
      <c r="E194" s="54" t="s">
        <v>212</v>
      </c>
    </row>
    <row r="195" spans="1:5" ht="31.5">
      <c r="A195" s="34">
        <f t="shared" si="5"/>
        <v>10</v>
      </c>
      <c r="B195" s="7" t="s">
        <v>433</v>
      </c>
      <c r="C195" s="4" t="s">
        <v>186</v>
      </c>
      <c r="D195" s="55">
        <v>13000</v>
      </c>
      <c r="E195" s="54" t="s">
        <v>212</v>
      </c>
    </row>
    <row r="196" spans="1:5" ht="31.5">
      <c r="A196" s="34">
        <f>A195+1</f>
        <v>11</v>
      </c>
      <c r="B196" s="7" t="s">
        <v>434</v>
      </c>
      <c r="C196" s="4" t="s">
        <v>186</v>
      </c>
      <c r="D196" s="55">
        <v>4000</v>
      </c>
      <c r="E196" s="54" t="s">
        <v>212</v>
      </c>
    </row>
    <row r="197" spans="1:5" ht="31.5">
      <c r="A197" s="34">
        <f>A196+1</f>
        <v>12</v>
      </c>
      <c r="B197" s="7" t="s">
        <v>435</v>
      </c>
      <c r="C197" s="4" t="s">
        <v>186</v>
      </c>
      <c r="D197" s="55">
        <v>15000</v>
      </c>
      <c r="E197" s="54" t="s">
        <v>212</v>
      </c>
    </row>
    <row r="198" spans="1:5" s="90" customFormat="1" ht="31.5">
      <c r="A198" s="87">
        <f aca="true" t="shared" si="6" ref="A198:A220">A197+1</f>
        <v>13</v>
      </c>
      <c r="B198" s="93" t="s">
        <v>436</v>
      </c>
      <c r="C198" s="89" t="s">
        <v>186</v>
      </c>
      <c r="D198" s="91">
        <v>14000</v>
      </c>
      <c r="E198" s="92" t="s">
        <v>212</v>
      </c>
    </row>
    <row r="199" spans="1:5" s="90" customFormat="1" ht="31.5">
      <c r="A199" s="87">
        <f t="shared" si="6"/>
        <v>14</v>
      </c>
      <c r="B199" s="93" t="s">
        <v>437</v>
      </c>
      <c r="C199" s="89" t="s">
        <v>186</v>
      </c>
      <c r="D199" s="91">
        <v>11600</v>
      </c>
      <c r="E199" s="92" t="s">
        <v>212</v>
      </c>
    </row>
    <row r="200" spans="1:5" ht="31.5">
      <c r="A200" s="34">
        <f t="shared" si="6"/>
        <v>15</v>
      </c>
      <c r="B200" s="7" t="s">
        <v>438</v>
      </c>
      <c r="C200" s="4" t="s">
        <v>186</v>
      </c>
      <c r="D200" s="55">
        <v>21000</v>
      </c>
      <c r="E200" s="54" t="s">
        <v>212</v>
      </c>
    </row>
    <row r="201" spans="1:5" ht="31.5">
      <c r="A201" s="34">
        <f t="shared" si="6"/>
        <v>16</v>
      </c>
      <c r="B201" s="7" t="s">
        <v>439</v>
      </c>
      <c r="C201" s="4" t="s">
        <v>186</v>
      </c>
      <c r="D201" s="55">
        <v>23000</v>
      </c>
      <c r="E201" s="54" t="s">
        <v>212</v>
      </c>
    </row>
    <row r="202" spans="1:5" ht="31.5">
      <c r="A202" s="34">
        <f t="shared" si="6"/>
        <v>17</v>
      </c>
      <c r="B202" s="64" t="s">
        <v>440</v>
      </c>
      <c r="C202" s="4" t="s">
        <v>186</v>
      </c>
      <c r="D202" s="55">
        <v>17000</v>
      </c>
      <c r="E202" s="54" t="s">
        <v>212</v>
      </c>
    </row>
    <row r="203" spans="1:5" ht="31.5">
      <c r="A203" s="34">
        <f t="shared" si="6"/>
        <v>18</v>
      </c>
      <c r="B203" s="64" t="s">
        <v>441</v>
      </c>
      <c r="C203" s="4" t="s">
        <v>186</v>
      </c>
      <c r="D203" s="55">
        <v>16400</v>
      </c>
      <c r="E203" s="54" t="s">
        <v>212</v>
      </c>
    </row>
    <row r="204" spans="1:5" ht="31.5">
      <c r="A204" s="34">
        <f t="shared" si="6"/>
        <v>19</v>
      </c>
      <c r="B204" s="64" t="s">
        <v>442</v>
      </c>
      <c r="C204" s="4" t="s">
        <v>186</v>
      </c>
      <c r="D204" s="55">
        <v>11000</v>
      </c>
      <c r="E204" s="54" t="s">
        <v>212</v>
      </c>
    </row>
    <row r="205" spans="1:5" ht="31.5">
      <c r="A205" s="34">
        <f t="shared" si="6"/>
        <v>20</v>
      </c>
      <c r="B205" s="64" t="s">
        <v>443</v>
      </c>
      <c r="C205" s="4" t="s">
        <v>186</v>
      </c>
      <c r="D205" s="55">
        <v>10700</v>
      </c>
      <c r="E205" s="54" t="s">
        <v>212</v>
      </c>
    </row>
    <row r="206" spans="1:5" s="18" customFormat="1" ht="31.5">
      <c r="A206" s="35">
        <f t="shared" si="6"/>
        <v>21</v>
      </c>
      <c r="B206" s="14" t="s">
        <v>444</v>
      </c>
      <c r="C206" s="15" t="s">
        <v>186</v>
      </c>
      <c r="D206" s="16">
        <v>35000</v>
      </c>
      <c r="E206" s="41" t="s">
        <v>212</v>
      </c>
    </row>
    <row r="207" spans="1:5" s="18" customFormat="1" ht="31.5">
      <c r="A207" s="35">
        <f t="shared" si="6"/>
        <v>22</v>
      </c>
      <c r="B207" s="14" t="s">
        <v>445</v>
      </c>
      <c r="C207" s="15" t="s">
        <v>186</v>
      </c>
      <c r="D207" s="16">
        <v>35000</v>
      </c>
      <c r="E207" s="41" t="s">
        <v>212</v>
      </c>
    </row>
    <row r="208" spans="1:5" s="18" customFormat="1" ht="31.5">
      <c r="A208" s="35">
        <f t="shared" si="6"/>
        <v>23</v>
      </c>
      <c r="B208" s="14" t="s">
        <v>446</v>
      </c>
      <c r="C208" s="15" t="s">
        <v>186</v>
      </c>
      <c r="D208" s="16">
        <v>33000</v>
      </c>
      <c r="E208" s="41" t="s">
        <v>212</v>
      </c>
    </row>
    <row r="209" spans="1:5" s="18" customFormat="1" ht="31.5">
      <c r="A209" s="35">
        <f t="shared" si="6"/>
        <v>24</v>
      </c>
      <c r="B209" s="14" t="s">
        <v>447</v>
      </c>
      <c r="C209" s="15" t="s">
        <v>186</v>
      </c>
      <c r="D209" s="16">
        <v>33000</v>
      </c>
      <c r="E209" s="41" t="s">
        <v>212</v>
      </c>
    </row>
    <row r="210" spans="1:5" s="3" customFormat="1" ht="31.5">
      <c r="A210" s="39">
        <f t="shared" si="6"/>
        <v>25</v>
      </c>
      <c r="B210" s="19" t="s">
        <v>448</v>
      </c>
      <c r="C210" s="11" t="s">
        <v>186</v>
      </c>
      <c r="D210" s="12">
        <v>30000</v>
      </c>
      <c r="E210" s="40" t="s">
        <v>212</v>
      </c>
    </row>
    <row r="211" spans="1:5" ht="31.5">
      <c r="A211" s="34">
        <f t="shared" si="6"/>
        <v>26</v>
      </c>
      <c r="B211" s="56" t="s">
        <v>449</v>
      </c>
      <c r="C211" s="4" t="s">
        <v>186</v>
      </c>
      <c r="D211" s="55">
        <v>29000</v>
      </c>
      <c r="E211" s="54" t="s">
        <v>212</v>
      </c>
    </row>
    <row r="212" spans="1:5" ht="31.5">
      <c r="A212" s="34">
        <f t="shared" si="6"/>
        <v>27</v>
      </c>
      <c r="B212" s="62" t="s">
        <v>450</v>
      </c>
      <c r="C212" s="4" t="s">
        <v>186</v>
      </c>
      <c r="D212" s="55">
        <v>29000</v>
      </c>
      <c r="E212" s="54" t="s">
        <v>212</v>
      </c>
    </row>
    <row r="213" spans="1:5" ht="31.5">
      <c r="A213" s="34">
        <f t="shared" si="6"/>
        <v>28</v>
      </c>
      <c r="B213" s="62" t="s">
        <v>451</v>
      </c>
      <c r="C213" s="4" t="s">
        <v>186</v>
      </c>
      <c r="D213" s="55">
        <v>29000</v>
      </c>
      <c r="E213" s="54" t="s">
        <v>212</v>
      </c>
    </row>
    <row r="214" spans="1:5" ht="31.5">
      <c r="A214" s="34">
        <f t="shared" si="6"/>
        <v>29</v>
      </c>
      <c r="B214" s="64" t="s">
        <v>452</v>
      </c>
      <c r="C214" s="4" t="s">
        <v>186</v>
      </c>
      <c r="D214" s="55">
        <v>13000</v>
      </c>
      <c r="E214" s="54" t="s">
        <v>212</v>
      </c>
    </row>
    <row r="215" spans="1:5" ht="31.5">
      <c r="A215" s="34">
        <f t="shared" si="6"/>
        <v>30</v>
      </c>
      <c r="B215" s="7" t="s">
        <v>453</v>
      </c>
      <c r="C215" s="4" t="s">
        <v>186</v>
      </c>
      <c r="D215" s="55">
        <v>25000</v>
      </c>
      <c r="E215" s="54" t="s">
        <v>212</v>
      </c>
    </row>
    <row r="216" spans="1:5" ht="31.5">
      <c r="A216" s="34">
        <f t="shared" si="6"/>
        <v>31</v>
      </c>
      <c r="B216" s="7" t="s">
        <v>454</v>
      </c>
      <c r="C216" s="4" t="s">
        <v>186</v>
      </c>
      <c r="D216" s="55">
        <v>30000</v>
      </c>
      <c r="E216" s="54" t="s">
        <v>212</v>
      </c>
    </row>
    <row r="217" spans="1:5" ht="31.5">
      <c r="A217" s="34">
        <f t="shared" si="6"/>
        <v>32</v>
      </c>
      <c r="B217" s="7" t="s">
        <v>455</v>
      </c>
      <c r="C217" s="4" t="s">
        <v>186</v>
      </c>
      <c r="D217" s="55">
        <v>19000</v>
      </c>
      <c r="E217" s="54" t="s">
        <v>212</v>
      </c>
    </row>
    <row r="218" spans="1:5" ht="31.5">
      <c r="A218" s="34">
        <f t="shared" si="6"/>
        <v>33</v>
      </c>
      <c r="B218" s="7" t="s">
        <v>456</v>
      </c>
      <c r="C218" s="4" t="s">
        <v>186</v>
      </c>
      <c r="D218" s="55">
        <v>25000</v>
      </c>
      <c r="E218" s="54" t="s">
        <v>2</v>
      </c>
    </row>
    <row r="219" spans="1:5" ht="31.5">
      <c r="A219" s="34">
        <f t="shared" si="6"/>
        <v>34</v>
      </c>
      <c r="B219" s="7" t="s">
        <v>457</v>
      </c>
      <c r="C219" s="4" t="s">
        <v>186</v>
      </c>
      <c r="D219" s="55">
        <v>25000</v>
      </c>
      <c r="E219" s="54" t="s">
        <v>212</v>
      </c>
    </row>
    <row r="220" spans="1:5" ht="31.5">
      <c r="A220" s="34">
        <f t="shared" si="6"/>
        <v>35</v>
      </c>
      <c r="B220" s="31" t="s">
        <v>458</v>
      </c>
      <c r="C220" s="32" t="s">
        <v>186</v>
      </c>
      <c r="D220" s="57">
        <v>15000</v>
      </c>
      <c r="E220" s="58" t="s">
        <v>212</v>
      </c>
    </row>
    <row r="221" spans="1:5" ht="15.75">
      <c r="A221" s="273" t="s">
        <v>225</v>
      </c>
      <c r="B221" s="274"/>
      <c r="C221" s="59"/>
      <c r="D221" s="60">
        <f>SUM(D222:D257)</f>
        <v>691500</v>
      </c>
      <c r="E221" s="37"/>
    </row>
    <row r="222" spans="1:5" ht="31.5">
      <c r="A222" s="33">
        <v>1</v>
      </c>
      <c r="B222" s="29" t="s">
        <v>459</v>
      </c>
      <c r="C222" s="30" t="s">
        <v>186</v>
      </c>
      <c r="D222" s="61">
        <v>8000</v>
      </c>
      <c r="E222" s="51" t="s">
        <v>212</v>
      </c>
    </row>
    <row r="223" spans="1:5" ht="31.5">
      <c r="A223" s="34">
        <f>A222+1</f>
        <v>2</v>
      </c>
      <c r="B223" s="7" t="s">
        <v>460</v>
      </c>
      <c r="C223" s="4" t="s">
        <v>186</v>
      </c>
      <c r="D223" s="55">
        <v>8000</v>
      </c>
      <c r="E223" s="54" t="s">
        <v>212</v>
      </c>
    </row>
    <row r="224" spans="1:5" ht="31.5">
      <c r="A224" s="34">
        <f aca="true" t="shared" si="7" ref="A224:A257">A223+1</f>
        <v>3</v>
      </c>
      <c r="B224" s="7" t="s">
        <v>461</v>
      </c>
      <c r="C224" s="4" t="s">
        <v>186</v>
      </c>
      <c r="D224" s="55">
        <v>12000</v>
      </c>
      <c r="E224" s="54" t="s">
        <v>212</v>
      </c>
    </row>
    <row r="225" spans="1:5" ht="31.5">
      <c r="A225" s="34">
        <f t="shared" si="7"/>
        <v>4</v>
      </c>
      <c r="B225" s="7" t="s">
        <v>462</v>
      </c>
      <c r="C225" s="4" t="s">
        <v>186</v>
      </c>
      <c r="D225" s="55">
        <v>14000</v>
      </c>
      <c r="E225" s="54" t="s">
        <v>212</v>
      </c>
    </row>
    <row r="226" spans="1:5" ht="31.5">
      <c r="A226" s="34">
        <f t="shared" si="7"/>
        <v>5</v>
      </c>
      <c r="B226" s="7" t="s">
        <v>463</v>
      </c>
      <c r="C226" s="4" t="s">
        <v>186</v>
      </c>
      <c r="D226" s="55">
        <v>17000</v>
      </c>
      <c r="E226" s="54" t="s">
        <v>212</v>
      </c>
    </row>
    <row r="227" spans="1:5" ht="31.5">
      <c r="A227" s="34">
        <f t="shared" si="7"/>
        <v>6</v>
      </c>
      <c r="B227" s="65" t="s">
        <v>464</v>
      </c>
      <c r="C227" s="4" t="s">
        <v>186</v>
      </c>
      <c r="D227" s="55">
        <v>6000</v>
      </c>
      <c r="E227" s="54" t="s">
        <v>212</v>
      </c>
    </row>
    <row r="228" spans="1:5" ht="31.5">
      <c r="A228" s="34">
        <f t="shared" si="7"/>
        <v>7</v>
      </c>
      <c r="B228" s="65" t="s">
        <v>465</v>
      </c>
      <c r="C228" s="4" t="s">
        <v>186</v>
      </c>
      <c r="D228" s="55">
        <v>7000</v>
      </c>
      <c r="E228" s="54" t="s">
        <v>212</v>
      </c>
    </row>
    <row r="229" spans="1:5" ht="31.5">
      <c r="A229" s="34">
        <f t="shared" si="7"/>
        <v>8</v>
      </c>
      <c r="B229" s="7" t="s">
        <v>466</v>
      </c>
      <c r="C229" s="4" t="s">
        <v>186</v>
      </c>
      <c r="D229" s="55">
        <v>14000</v>
      </c>
      <c r="E229" s="54" t="s">
        <v>212</v>
      </c>
    </row>
    <row r="230" spans="1:5" ht="31.5">
      <c r="A230" s="34">
        <f t="shared" si="7"/>
        <v>9</v>
      </c>
      <c r="B230" s="7" t="s">
        <v>467</v>
      </c>
      <c r="C230" s="4" t="s">
        <v>186</v>
      </c>
      <c r="D230" s="55">
        <v>12000</v>
      </c>
      <c r="E230" s="54" t="s">
        <v>212</v>
      </c>
    </row>
    <row r="231" spans="1:5" ht="31.5">
      <c r="A231" s="34">
        <f t="shared" si="7"/>
        <v>10</v>
      </c>
      <c r="B231" s="7" t="s">
        <v>468</v>
      </c>
      <c r="C231" s="4" t="s">
        <v>186</v>
      </c>
      <c r="D231" s="55">
        <v>14000</v>
      </c>
      <c r="E231" s="54" t="s">
        <v>212</v>
      </c>
    </row>
    <row r="232" spans="1:5" ht="31.5">
      <c r="A232" s="34">
        <f t="shared" si="7"/>
        <v>11</v>
      </c>
      <c r="B232" s="7" t="s">
        <v>469</v>
      </c>
      <c r="C232" s="4" t="s">
        <v>186</v>
      </c>
      <c r="D232" s="55">
        <v>13000</v>
      </c>
      <c r="E232" s="54" t="s">
        <v>212</v>
      </c>
    </row>
    <row r="233" spans="1:5" ht="31.5">
      <c r="A233" s="34">
        <f t="shared" si="7"/>
        <v>12</v>
      </c>
      <c r="B233" s="7" t="s">
        <v>470</v>
      </c>
      <c r="C233" s="4" t="s">
        <v>186</v>
      </c>
      <c r="D233" s="55">
        <v>4000</v>
      </c>
      <c r="E233" s="54" t="s">
        <v>212</v>
      </c>
    </row>
    <row r="234" spans="1:5" ht="31.5">
      <c r="A234" s="34">
        <f t="shared" si="7"/>
        <v>13</v>
      </c>
      <c r="B234" s="7" t="s">
        <v>471</v>
      </c>
      <c r="C234" s="4" t="s">
        <v>186</v>
      </c>
      <c r="D234" s="55">
        <v>11000</v>
      </c>
      <c r="E234" s="54" t="s">
        <v>212</v>
      </c>
    </row>
    <row r="235" spans="1:5" s="90" customFormat="1" ht="31.5">
      <c r="A235" s="87">
        <f t="shared" si="7"/>
        <v>14</v>
      </c>
      <c r="B235" s="93" t="s">
        <v>472</v>
      </c>
      <c r="C235" s="89" t="s">
        <v>186</v>
      </c>
      <c r="D235" s="91">
        <v>9000</v>
      </c>
      <c r="E235" s="92" t="s">
        <v>212</v>
      </c>
    </row>
    <row r="236" spans="1:5" s="90" customFormat="1" ht="31.5">
      <c r="A236" s="87">
        <f t="shared" si="7"/>
        <v>15</v>
      </c>
      <c r="B236" s="93" t="s">
        <v>473</v>
      </c>
      <c r="C236" s="89" t="s">
        <v>186</v>
      </c>
      <c r="D236" s="91">
        <v>11300</v>
      </c>
      <c r="E236" s="92" t="s">
        <v>212</v>
      </c>
    </row>
    <row r="237" spans="1:5" ht="31.5">
      <c r="A237" s="34">
        <f t="shared" si="7"/>
        <v>16</v>
      </c>
      <c r="B237" s="7" t="s">
        <v>474</v>
      </c>
      <c r="C237" s="4" t="s">
        <v>186</v>
      </c>
      <c r="D237" s="55">
        <v>28000</v>
      </c>
      <c r="E237" s="54" t="s">
        <v>212</v>
      </c>
    </row>
    <row r="238" spans="1:5" ht="31.5">
      <c r="A238" s="34">
        <f t="shared" si="7"/>
        <v>17</v>
      </c>
      <c r="B238" s="7" t="s">
        <v>475</v>
      </c>
      <c r="C238" s="4" t="s">
        <v>186</v>
      </c>
      <c r="D238" s="55">
        <v>21000</v>
      </c>
      <c r="E238" s="54" t="s">
        <v>212</v>
      </c>
    </row>
    <row r="239" spans="1:5" ht="31.5">
      <c r="A239" s="34">
        <f t="shared" si="7"/>
        <v>18</v>
      </c>
      <c r="B239" s="64" t="s">
        <v>476</v>
      </c>
      <c r="C239" s="4" t="s">
        <v>186</v>
      </c>
      <c r="D239" s="55">
        <v>18100</v>
      </c>
      <c r="E239" s="54" t="s">
        <v>212</v>
      </c>
    </row>
    <row r="240" spans="1:5" ht="31.5">
      <c r="A240" s="34">
        <f t="shared" si="7"/>
        <v>19</v>
      </c>
      <c r="B240" s="64" t="s">
        <v>477</v>
      </c>
      <c r="C240" s="4" t="s">
        <v>186</v>
      </c>
      <c r="D240" s="55">
        <v>17600</v>
      </c>
      <c r="E240" s="54" t="s">
        <v>212</v>
      </c>
    </row>
    <row r="241" spans="1:5" ht="31.5">
      <c r="A241" s="34">
        <f t="shared" si="7"/>
        <v>20</v>
      </c>
      <c r="B241" s="64" t="s">
        <v>478</v>
      </c>
      <c r="C241" s="4" t="s">
        <v>186</v>
      </c>
      <c r="D241" s="55">
        <v>11300</v>
      </c>
      <c r="E241" s="54" t="s">
        <v>212</v>
      </c>
    </row>
    <row r="242" spans="1:5" ht="31.5">
      <c r="A242" s="34">
        <f t="shared" si="7"/>
        <v>21</v>
      </c>
      <c r="B242" s="64" t="s">
        <v>479</v>
      </c>
      <c r="C242" s="4" t="s">
        <v>186</v>
      </c>
      <c r="D242" s="55">
        <v>10200</v>
      </c>
      <c r="E242" s="54" t="s">
        <v>212</v>
      </c>
    </row>
    <row r="243" spans="1:5" s="18" customFormat="1" ht="31.5">
      <c r="A243" s="35">
        <f t="shared" si="7"/>
        <v>22</v>
      </c>
      <c r="B243" s="14" t="s">
        <v>480</v>
      </c>
      <c r="C243" s="15" t="s">
        <v>186</v>
      </c>
      <c r="D243" s="16">
        <v>37000</v>
      </c>
      <c r="E243" s="41" t="s">
        <v>212</v>
      </c>
    </row>
    <row r="244" spans="1:5" s="18" customFormat="1" ht="31.5">
      <c r="A244" s="35">
        <f t="shared" si="7"/>
        <v>23</v>
      </c>
      <c r="B244" s="14" t="s">
        <v>481</v>
      </c>
      <c r="C244" s="15" t="s">
        <v>186</v>
      </c>
      <c r="D244" s="16">
        <v>42000</v>
      </c>
      <c r="E244" s="41" t="s">
        <v>212</v>
      </c>
    </row>
    <row r="245" spans="1:5" s="18" customFormat="1" ht="31.5">
      <c r="A245" s="35">
        <f t="shared" si="7"/>
        <v>24</v>
      </c>
      <c r="B245" s="14" t="s">
        <v>482</v>
      </c>
      <c r="C245" s="15" t="s">
        <v>186</v>
      </c>
      <c r="D245" s="16">
        <v>37000</v>
      </c>
      <c r="E245" s="41" t="s">
        <v>212</v>
      </c>
    </row>
    <row r="246" spans="1:5" s="18" customFormat="1" ht="31.5">
      <c r="A246" s="35">
        <f t="shared" si="7"/>
        <v>25</v>
      </c>
      <c r="B246" s="14" t="s">
        <v>483</v>
      </c>
      <c r="C246" s="15" t="s">
        <v>186</v>
      </c>
      <c r="D246" s="16">
        <v>37000</v>
      </c>
      <c r="E246" s="41" t="s">
        <v>212</v>
      </c>
    </row>
    <row r="247" spans="1:5" s="3" customFormat="1" ht="31.5">
      <c r="A247" s="39">
        <f t="shared" si="7"/>
        <v>26</v>
      </c>
      <c r="B247" s="19" t="s">
        <v>484</v>
      </c>
      <c r="C247" s="11" t="s">
        <v>186</v>
      </c>
      <c r="D247" s="12">
        <v>30000</v>
      </c>
      <c r="E247" s="40" t="s">
        <v>212</v>
      </c>
    </row>
    <row r="248" spans="1:5" ht="31.5">
      <c r="A248" s="34">
        <f t="shared" si="7"/>
        <v>27</v>
      </c>
      <c r="B248" s="65" t="s">
        <v>485</v>
      </c>
      <c r="C248" s="4" t="s">
        <v>186</v>
      </c>
      <c r="D248" s="55">
        <v>29000</v>
      </c>
      <c r="E248" s="54" t="s">
        <v>212</v>
      </c>
    </row>
    <row r="249" spans="1:5" ht="31.5">
      <c r="A249" s="34">
        <f t="shared" si="7"/>
        <v>28</v>
      </c>
      <c r="B249" s="62" t="s">
        <v>486</v>
      </c>
      <c r="C249" s="4" t="s">
        <v>186</v>
      </c>
      <c r="D249" s="55">
        <v>29000</v>
      </c>
      <c r="E249" s="54" t="s">
        <v>212</v>
      </c>
    </row>
    <row r="250" spans="1:5" ht="31.5">
      <c r="A250" s="34">
        <f t="shared" si="7"/>
        <v>29</v>
      </c>
      <c r="B250" s="62" t="s">
        <v>487</v>
      </c>
      <c r="C250" s="4" t="s">
        <v>186</v>
      </c>
      <c r="D250" s="55">
        <v>29000</v>
      </c>
      <c r="E250" s="54" t="s">
        <v>212</v>
      </c>
    </row>
    <row r="251" spans="1:5" ht="31.5">
      <c r="A251" s="34">
        <f t="shared" si="7"/>
        <v>30</v>
      </c>
      <c r="B251" s="66" t="s">
        <v>488</v>
      </c>
      <c r="C251" s="4" t="s">
        <v>186</v>
      </c>
      <c r="D251" s="55">
        <v>16000</v>
      </c>
      <c r="E251" s="54" t="s">
        <v>212</v>
      </c>
    </row>
    <row r="252" spans="1:5" ht="31.5">
      <c r="A252" s="34">
        <f t="shared" si="7"/>
        <v>31</v>
      </c>
      <c r="B252" s="7" t="s">
        <v>489</v>
      </c>
      <c r="C252" s="4" t="s">
        <v>186</v>
      </c>
      <c r="D252" s="55">
        <v>30000</v>
      </c>
      <c r="E252" s="54" t="s">
        <v>212</v>
      </c>
    </row>
    <row r="253" spans="1:5" ht="31.5">
      <c r="A253" s="34">
        <f t="shared" si="7"/>
        <v>32</v>
      </c>
      <c r="B253" s="7" t="s">
        <v>490</v>
      </c>
      <c r="C253" s="4" t="s">
        <v>186</v>
      </c>
      <c r="D253" s="55">
        <v>25000</v>
      </c>
      <c r="E253" s="54" t="s">
        <v>212</v>
      </c>
    </row>
    <row r="254" spans="1:5" ht="31.5">
      <c r="A254" s="34">
        <f t="shared" si="7"/>
        <v>33</v>
      </c>
      <c r="B254" s="7" t="s">
        <v>491</v>
      </c>
      <c r="C254" s="4" t="s">
        <v>186</v>
      </c>
      <c r="D254" s="55">
        <v>19000</v>
      </c>
      <c r="E254" s="54" t="s">
        <v>212</v>
      </c>
    </row>
    <row r="255" spans="1:5" ht="31.5">
      <c r="A255" s="34">
        <f t="shared" si="7"/>
        <v>34</v>
      </c>
      <c r="B255" s="7" t="s">
        <v>492</v>
      </c>
      <c r="C255" s="4" t="s">
        <v>186</v>
      </c>
      <c r="D255" s="55">
        <v>25000</v>
      </c>
      <c r="E255" s="54" t="s">
        <v>2</v>
      </c>
    </row>
    <row r="256" spans="1:5" ht="31.5">
      <c r="A256" s="34">
        <f t="shared" si="7"/>
        <v>35</v>
      </c>
      <c r="B256" s="7" t="s">
        <v>493</v>
      </c>
      <c r="C256" s="4" t="s">
        <v>186</v>
      </c>
      <c r="D256" s="55">
        <v>25000</v>
      </c>
      <c r="E256" s="54" t="s">
        <v>212</v>
      </c>
    </row>
    <row r="257" spans="1:5" ht="31.5">
      <c r="A257" s="34">
        <f t="shared" si="7"/>
        <v>36</v>
      </c>
      <c r="B257" s="31" t="s">
        <v>494</v>
      </c>
      <c r="C257" s="32" t="s">
        <v>186</v>
      </c>
      <c r="D257" s="57">
        <v>15000</v>
      </c>
      <c r="E257" s="54" t="s">
        <v>212</v>
      </c>
    </row>
    <row r="258" spans="1:5" ht="15.75">
      <c r="A258" s="273" t="s">
        <v>226</v>
      </c>
      <c r="B258" s="274"/>
      <c r="C258" s="59"/>
      <c r="D258" s="60">
        <f>SUM(D260:D290)</f>
        <v>532600</v>
      </c>
      <c r="E258" s="37"/>
    </row>
    <row r="259" spans="1:5" ht="15.75">
      <c r="A259" s="280" t="s">
        <v>216</v>
      </c>
      <c r="B259" s="281"/>
      <c r="C259" s="59"/>
      <c r="D259" s="60"/>
      <c r="E259" s="37"/>
    </row>
    <row r="260" spans="1:5" ht="31.5">
      <c r="A260" s="52">
        <v>1</v>
      </c>
      <c r="B260" s="67" t="s">
        <v>495</v>
      </c>
      <c r="C260" s="68" t="s">
        <v>186</v>
      </c>
      <c r="D260" s="69">
        <v>10000</v>
      </c>
      <c r="E260" s="70" t="s">
        <v>212</v>
      </c>
    </row>
    <row r="261" spans="1:5" ht="31.5">
      <c r="A261" s="34">
        <f>A260+1</f>
        <v>2</v>
      </c>
      <c r="B261" s="7" t="s">
        <v>496</v>
      </c>
      <c r="C261" s="4" t="s">
        <v>186</v>
      </c>
      <c r="D261" s="55">
        <v>6000</v>
      </c>
      <c r="E261" s="54" t="s">
        <v>212</v>
      </c>
    </row>
    <row r="262" spans="1:5" ht="31.5">
      <c r="A262" s="34">
        <f aca="true" t="shared" si="8" ref="A262:A290">A261+1</f>
        <v>3</v>
      </c>
      <c r="B262" s="7" t="s">
        <v>497</v>
      </c>
      <c r="C262" s="4" t="s">
        <v>186</v>
      </c>
      <c r="D262" s="55">
        <v>17000</v>
      </c>
      <c r="E262" s="54" t="s">
        <v>212</v>
      </c>
    </row>
    <row r="263" spans="1:5" ht="31.5">
      <c r="A263" s="34">
        <f t="shared" si="8"/>
        <v>4</v>
      </c>
      <c r="B263" s="7" t="s">
        <v>498</v>
      </c>
      <c r="C263" s="4" t="s">
        <v>186</v>
      </c>
      <c r="D263" s="55">
        <v>14000</v>
      </c>
      <c r="E263" s="54" t="s">
        <v>212</v>
      </c>
    </row>
    <row r="264" spans="1:5" ht="31.5">
      <c r="A264" s="34">
        <f t="shared" si="8"/>
        <v>5</v>
      </c>
      <c r="B264" s="7" t="s">
        <v>499</v>
      </c>
      <c r="C264" s="4" t="s">
        <v>186</v>
      </c>
      <c r="D264" s="55">
        <v>11000</v>
      </c>
      <c r="E264" s="54" t="s">
        <v>212</v>
      </c>
    </row>
    <row r="265" spans="1:5" ht="31.5">
      <c r="A265" s="34">
        <f t="shared" si="8"/>
        <v>6</v>
      </c>
      <c r="B265" s="7" t="s">
        <v>1</v>
      </c>
      <c r="C265" s="4" t="s">
        <v>186</v>
      </c>
      <c r="D265" s="55">
        <v>16000</v>
      </c>
      <c r="E265" s="54" t="s">
        <v>212</v>
      </c>
    </row>
    <row r="266" spans="1:5" ht="31.5">
      <c r="A266" s="34">
        <f t="shared" si="8"/>
        <v>7</v>
      </c>
      <c r="B266" s="7" t="s">
        <v>500</v>
      </c>
      <c r="C266" s="4" t="s">
        <v>186</v>
      </c>
      <c r="D266" s="55">
        <v>10000</v>
      </c>
      <c r="E266" s="54" t="s">
        <v>212</v>
      </c>
    </row>
    <row r="267" spans="1:5" ht="31.5">
      <c r="A267" s="34">
        <f t="shared" si="8"/>
        <v>8</v>
      </c>
      <c r="B267" s="7" t="s">
        <v>501</v>
      </c>
      <c r="C267" s="4" t="s">
        <v>186</v>
      </c>
      <c r="D267" s="55">
        <v>10000</v>
      </c>
      <c r="E267" s="54" t="s">
        <v>212</v>
      </c>
    </row>
    <row r="268" spans="1:5" ht="31.5">
      <c r="A268" s="34">
        <f t="shared" si="8"/>
        <v>9</v>
      </c>
      <c r="B268" s="7" t="s">
        <v>502</v>
      </c>
      <c r="C268" s="4" t="s">
        <v>186</v>
      </c>
      <c r="D268" s="55">
        <v>15000</v>
      </c>
      <c r="E268" s="54" t="s">
        <v>212</v>
      </c>
    </row>
    <row r="269" spans="1:5" ht="31.5">
      <c r="A269" s="34">
        <f t="shared" si="8"/>
        <v>10</v>
      </c>
      <c r="B269" s="7" t="s">
        <v>503</v>
      </c>
      <c r="C269" s="4" t="s">
        <v>186</v>
      </c>
      <c r="D269" s="55">
        <v>14000</v>
      </c>
      <c r="E269" s="54" t="s">
        <v>212</v>
      </c>
    </row>
    <row r="270" spans="1:5" ht="31.5">
      <c r="A270" s="34">
        <f t="shared" si="8"/>
        <v>11</v>
      </c>
      <c r="B270" s="7" t="s">
        <v>504</v>
      </c>
      <c r="C270" s="4" t="s">
        <v>186</v>
      </c>
      <c r="D270" s="55">
        <v>7000</v>
      </c>
      <c r="E270" s="54" t="s">
        <v>212</v>
      </c>
    </row>
    <row r="271" spans="1:5" ht="31.5">
      <c r="A271" s="34">
        <f t="shared" si="8"/>
        <v>12</v>
      </c>
      <c r="B271" s="7" t="s">
        <v>505</v>
      </c>
      <c r="C271" s="4" t="s">
        <v>186</v>
      </c>
      <c r="D271" s="55">
        <v>10000</v>
      </c>
      <c r="E271" s="54" t="s">
        <v>212</v>
      </c>
    </row>
    <row r="272" spans="1:5" ht="31.5">
      <c r="A272" s="34">
        <f t="shared" si="8"/>
        <v>13</v>
      </c>
      <c r="B272" s="7" t="s">
        <v>506</v>
      </c>
      <c r="C272" s="4" t="s">
        <v>186</v>
      </c>
      <c r="D272" s="55">
        <v>15000</v>
      </c>
      <c r="E272" s="54" t="s">
        <v>212</v>
      </c>
    </row>
    <row r="273" spans="1:5" ht="31.5">
      <c r="A273" s="34">
        <f t="shared" si="8"/>
        <v>14</v>
      </c>
      <c r="B273" s="7" t="s">
        <v>507</v>
      </c>
      <c r="C273" s="4" t="s">
        <v>186</v>
      </c>
      <c r="D273" s="55">
        <v>9000</v>
      </c>
      <c r="E273" s="54" t="s">
        <v>212</v>
      </c>
    </row>
    <row r="274" spans="1:5" ht="31.5">
      <c r="A274" s="34">
        <f t="shared" si="8"/>
        <v>15</v>
      </c>
      <c r="B274" s="64" t="s">
        <v>508</v>
      </c>
      <c r="C274" s="4" t="s">
        <v>186</v>
      </c>
      <c r="D274" s="55">
        <v>21500</v>
      </c>
      <c r="E274" s="54" t="s">
        <v>212</v>
      </c>
    </row>
    <row r="275" spans="1:5" ht="31.5">
      <c r="A275" s="71">
        <f t="shared" si="8"/>
        <v>16</v>
      </c>
      <c r="B275" s="72" t="s">
        <v>509</v>
      </c>
      <c r="C275" s="4" t="s">
        <v>186</v>
      </c>
      <c r="D275" s="73">
        <v>21000</v>
      </c>
      <c r="E275" s="54" t="s">
        <v>212</v>
      </c>
    </row>
    <row r="276" spans="1:5" ht="31.5">
      <c r="A276" s="71">
        <f t="shared" si="8"/>
        <v>17</v>
      </c>
      <c r="B276" s="74" t="s">
        <v>510</v>
      </c>
      <c r="C276" s="4" t="s">
        <v>186</v>
      </c>
      <c r="D276" s="69">
        <v>9300</v>
      </c>
      <c r="E276" s="54" t="s">
        <v>212</v>
      </c>
    </row>
    <row r="277" spans="1:5" ht="31.5">
      <c r="A277" s="71">
        <f t="shared" si="8"/>
        <v>18</v>
      </c>
      <c r="B277" s="64" t="s">
        <v>511</v>
      </c>
      <c r="C277" s="4" t="s">
        <v>186</v>
      </c>
      <c r="D277" s="55">
        <v>9600</v>
      </c>
      <c r="E277" s="54" t="s">
        <v>212</v>
      </c>
    </row>
    <row r="278" spans="1:5" ht="31.5">
      <c r="A278" s="71">
        <f t="shared" si="8"/>
        <v>19</v>
      </c>
      <c r="B278" s="64" t="s">
        <v>512</v>
      </c>
      <c r="C278" s="4" t="s">
        <v>186</v>
      </c>
      <c r="D278" s="55">
        <v>10700</v>
      </c>
      <c r="E278" s="54" t="s">
        <v>212</v>
      </c>
    </row>
    <row r="279" spans="1:5" ht="31.5">
      <c r="A279" s="71">
        <f t="shared" si="8"/>
        <v>20</v>
      </c>
      <c r="B279" s="7" t="s">
        <v>513</v>
      </c>
      <c r="C279" s="4" t="s">
        <v>186</v>
      </c>
      <c r="D279" s="55">
        <v>12500</v>
      </c>
      <c r="E279" s="54" t="s">
        <v>212</v>
      </c>
    </row>
    <row r="280" spans="1:5" s="18" customFormat="1" ht="31.5">
      <c r="A280" s="42">
        <f t="shared" si="8"/>
        <v>21</v>
      </c>
      <c r="B280" s="17" t="s">
        <v>514</v>
      </c>
      <c r="C280" s="15" t="s">
        <v>186</v>
      </c>
      <c r="D280" s="16">
        <v>30000</v>
      </c>
      <c r="E280" s="41" t="s">
        <v>212</v>
      </c>
    </row>
    <row r="281" spans="1:5" s="18" customFormat="1" ht="31.5">
      <c r="A281" s="42">
        <f t="shared" si="8"/>
        <v>22</v>
      </c>
      <c r="B281" s="17" t="s">
        <v>515</v>
      </c>
      <c r="C281" s="15" t="s">
        <v>186</v>
      </c>
      <c r="D281" s="16">
        <v>30000</v>
      </c>
      <c r="E281" s="41" t="s">
        <v>212</v>
      </c>
    </row>
    <row r="282" spans="1:5" s="18" customFormat="1" ht="31.5">
      <c r="A282" s="42">
        <f t="shared" si="8"/>
        <v>23</v>
      </c>
      <c r="B282" s="17" t="s">
        <v>516</v>
      </c>
      <c r="C282" s="15" t="s">
        <v>186</v>
      </c>
      <c r="D282" s="16">
        <v>30000</v>
      </c>
      <c r="E282" s="41" t="s">
        <v>212</v>
      </c>
    </row>
    <row r="283" spans="1:5" s="18" customFormat="1" ht="31.5">
      <c r="A283" s="42">
        <f t="shared" si="8"/>
        <v>24</v>
      </c>
      <c r="B283" s="17" t="s">
        <v>517</v>
      </c>
      <c r="C283" s="15" t="s">
        <v>186</v>
      </c>
      <c r="D283" s="16">
        <v>25000</v>
      </c>
      <c r="E283" s="41" t="s">
        <v>212</v>
      </c>
    </row>
    <row r="284" spans="1:5" ht="31.5">
      <c r="A284" s="71">
        <f t="shared" si="8"/>
        <v>25</v>
      </c>
      <c r="B284" s="7" t="s">
        <v>518</v>
      </c>
      <c r="C284" s="4" t="s">
        <v>186</v>
      </c>
      <c r="D284" s="55">
        <v>33000</v>
      </c>
      <c r="E284" s="54" t="s">
        <v>212</v>
      </c>
    </row>
    <row r="285" spans="1:5" ht="31.5">
      <c r="A285" s="71">
        <f t="shared" si="8"/>
        <v>26</v>
      </c>
      <c r="B285" s="7" t="s">
        <v>519</v>
      </c>
      <c r="C285" s="4" t="s">
        <v>186</v>
      </c>
      <c r="D285" s="55">
        <v>15000</v>
      </c>
      <c r="E285" s="54" t="s">
        <v>212</v>
      </c>
    </row>
    <row r="286" spans="1:5" s="18" customFormat="1" ht="31.5">
      <c r="A286" s="42">
        <f t="shared" si="8"/>
        <v>27</v>
      </c>
      <c r="B286" s="17" t="s">
        <v>520</v>
      </c>
      <c r="C286" s="15" t="s">
        <v>186</v>
      </c>
      <c r="D286" s="16">
        <v>32000</v>
      </c>
      <c r="E286" s="41" t="s">
        <v>212</v>
      </c>
    </row>
    <row r="287" spans="1:5" ht="31.5">
      <c r="A287" s="71">
        <f t="shared" si="8"/>
        <v>28</v>
      </c>
      <c r="B287" s="62" t="s">
        <v>521</v>
      </c>
      <c r="C287" s="4" t="s">
        <v>186</v>
      </c>
      <c r="D287" s="55">
        <v>29000</v>
      </c>
      <c r="E287" s="54" t="s">
        <v>212</v>
      </c>
    </row>
    <row r="288" spans="1:5" ht="31.5">
      <c r="A288" s="71">
        <f t="shared" si="8"/>
        <v>29</v>
      </c>
      <c r="B288" s="62" t="s">
        <v>522</v>
      </c>
      <c r="C288" s="4" t="s">
        <v>186</v>
      </c>
      <c r="D288" s="55">
        <v>29000</v>
      </c>
      <c r="E288" s="54" t="s">
        <v>212</v>
      </c>
    </row>
    <row r="289" spans="1:5" s="18" customFormat="1" ht="31.5">
      <c r="A289" s="42">
        <f t="shared" si="8"/>
        <v>30</v>
      </c>
      <c r="B289" s="17" t="s">
        <v>523</v>
      </c>
      <c r="C289" s="15" t="s">
        <v>186</v>
      </c>
      <c r="D289" s="16">
        <v>19000</v>
      </c>
      <c r="E289" s="41" t="s">
        <v>212</v>
      </c>
    </row>
    <row r="290" spans="1:6" ht="31.5">
      <c r="A290" s="71">
        <f t="shared" si="8"/>
        <v>31</v>
      </c>
      <c r="B290" s="75" t="s">
        <v>524</v>
      </c>
      <c r="C290" s="32" t="s">
        <v>186</v>
      </c>
      <c r="D290" s="57">
        <v>12000</v>
      </c>
      <c r="E290" s="54" t="s">
        <v>212</v>
      </c>
      <c r="F290" s="6">
        <f>31-27</f>
        <v>4</v>
      </c>
    </row>
    <row r="291" spans="1:5" ht="15.75">
      <c r="A291" s="273" t="s">
        <v>227</v>
      </c>
      <c r="B291" s="274"/>
      <c r="C291" s="77"/>
      <c r="D291" s="78"/>
      <c r="E291" s="79"/>
    </row>
    <row r="292" spans="1:5" ht="15.75">
      <c r="A292" s="280" t="s">
        <v>216</v>
      </c>
      <c r="B292" s="281"/>
      <c r="C292" s="59"/>
      <c r="D292" s="76">
        <f>SUM(D293:D323)</f>
        <v>553900</v>
      </c>
      <c r="E292" s="63"/>
    </row>
    <row r="293" spans="1:5" ht="31.5">
      <c r="A293" s="34">
        <v>1</v>
      </c>
      <c r="B293" s="7" t="s">
        <v>525</v>
      </c>
      <c r="C293" s="4" t="s">
        <v>186</v>
      </c>
      <c r="D293" s="55">
        <v>11000</v>
      </c>
      <c r="E293" s="54" t="s">
        <v>212</v>
      </c>
    </row>
    <row r="294" spans="1:5" ht="31.5">
      <c r="A294" s="34">
        <f>A293+1</f>
        <v>2</v>
      </c>
      <c r="B294" s="7" t="s">
        <v>526</v>
      </c>
      <c r="C294" s="4" t="s">
        <v>186</v>
      </c>
      <c r="D294" s="55">
        <v>8000</v>
      </c>
      <c r="E294" s="54" t="s">
        <v>212</v>
      </c>
    </row>
    <row r="295" spans="1:5" ht="31.5">
      <c r="A295" s="34">
        <f>A294+1</f>
        <v>3</v>
      </c>
      <c r="B295" s="7" t="s">
        <v>527</v>
      </c>
      <c r="C295" s="4" t="s">
        <v>186</v>
      </c>
      <c r="D295" s="55">
        <v>17000</v>
      </c>
      <c r="E295" s="54" t="s">
        <v>212</v>
      </c>
    </row>
    <row r="296" spans="1:5" ht="31.5">
      <c r="A296" s="34">
        <f aca="true" t="shared" si="9" ref="A296:A322">A295+1</f>
        <v>4</v>
      </c>
      <c r="B296" s="7" t="s">
        <v>528</v>
      </c>
      <c r="C296" s="4" t="s">
        <v>186</v>
      </c>
      <c r="D296" s="55">
        <v>18000</v>
      </c>
      <c r="E296" s="54" t="s">
        <v>212</v>
      </c>
    </row>
    <row r="297" spans="1:5" ht="31.5">
      <c r="A297" s="34">
        <f t="shared" si="9"/>
        <v>5</v>
      </c>
      <c r="B297" s="7" t="s">
        <v>529</v>
      </c>
      <c r="C297" s="4" t="s">
        <v>186</v>
      </c>
      <c r="D297" s="55">
        <v>16000</v>
      </c>
      <c r="E297" s="54" t="s">
        <v>212</v>
      </c>
    </row>
    <row r="298" spans="1:5" ht="31.5">
      <c r="A298" s="34">
        <f t="shared" si="9"/>
        <v>6</v>
      </c>
      <c r="B298" s="7" t="s">
        <v>530</v>
      </c>
      <c r="C298" s="4" t="s">
        <v>186</v>
      </c>
      <c r="D298" s="55">
        <v>14000</v>
      </c>
      <c r="E298" s="54" t="s">
        <v>212</v>
      </c>
    </row>
    <row r="299" spans="1:5" ht="31.5">
      <c r="A299" s="34">
        <f t="shared" si="9"/>
        <v>7</v>
      </c>
      <c r="B299" s="7" t="s">
        <v>531</v>
      </c>
      <c r="C299" s="4" t="s">
        <v>186</v>
      </c>
      <c r="D299" s="55">
        <v>13000</v>
      </c>
      <c r="E299" s="54" t="s">
        <v>212</v>
      </c>
    </row>
    <row r="300" spans="1:5" ht="31.5">
      <c r="A300" s="34">
        <f t="shared" si="9"/>
        <v>8</v>
      </c>
      <c r="B300" s="7" t="s">
        <v>532</v>
      </c>
      <c r="C300" s="4" t="s">
        <v>186</v>
      </c>
      <c r="D300" s="55">
        <v>8000</v>
      </c>
      <c r="E300" s="54" t="s">
        <v>212</v>
      </c>
    </row>
    <row r="301" spans="1:5" ht="31.5">
      <c r="A301" s="34">
        <f t="shared" si="9"/>
        <v>9</v>
      </c>
      <c r="B301" s="7" t="s">
        <v>533</v>
      </c>
      <c r="C301" s="4" t="s">
        <v>186</v>
      </c>
      <c r="D301" s="55">
        <v>12000</v>
      </c>
      <c r="E301" s="54" t="s">
        <v>212</v>
      </c>
    </row>
    <row r="302" spans="1:5" ht="31.5">
      <c r="A302" s="34">
        <f t="shared" si="9"/>
        <v>10</v>
      </c>
      <c r="B302" s="7" t="s">
        <v>534</v>
      </c>
      <c r="C302" s="4" t="s">
        <v>186</v>
      </c>
      <c r="D302" s="55">
        <v>10000</v>
      </c>
      <c r="E302" s="54" t="s">
        <v>212</v>
      </c>
    </row>
    <row r="303" spans="1:5" ht="31.5">
      <c r="A303" s="34">
        <f t="shared" si="9"/>
        <v>11</v>
      </c>
      <c r="B303" s="7" t="s">
        <v>535</v>
      </c>
      <c r="C303" s="4" t="s">
        <v>186</v>
      </c>
      <c r="D303" s="55">
        <v>7000</v>
      </c>
      <c r="E303" s="54" t="s">
        <v>212</v>
      </c>
    </row>
    <row r="304" spans="1:5" ht="31.5">
      <c r="A304" s="34">
        <f t="shared" si="9"/>
        <v>12</v>
      </c>
      <c r="B304" s="7" t="s">
        <v>536</v>
      </c>
      <c r="C304" s="4" t="s">
        <v>186</v>
      </c>
      <c r="D304" s="55">
        <v>9000</v>
      </c>
      <c r="E304" s="54" t="s">
        <v>212</v>
      </c>
    </row>
    <row r="305" spans="1:5" ht="31.5">
      <c r="A305" s="34">
        <f t="shared" si="9"/>
        <v>13</v>
      </c>
      <c r="B305" s="7" t="s">
        <v>537</v>
      </c>
      <c r="C305" s="4" t="s">
        <v>186</v>
      </c>
      <c r="D305" s="55">
        <v>16000</v>
      </c>
      <c r="E305" s="54" t="s">
        <v>212</v>
      </c>
    </row>
    <row r="306" spans="1:5" ht="31.5">
      <c r="A306" s="34">
        <f t="shared" si="9"/>
        <v>14</v>
      </c>
      <c r="B306" s="7" t="s">
        <v>538</v>
      </c>
      <c r="C306" s="4" t="s">
        <v>186</v>
      </c>
      <c r="D306" s="55">
        <v>10000</v>
      </c>
      <c r="E306" s="54" t="s">
        <v>212</v>
      </c>
    </row>
    <row r="307" spans="1:5" ht="31.5">
      <c r="A307" s="34">
        <f t="shared" si="9"/>
        <v>15</v>
      </c>
      <c r="B307" s="64" t="s">
        <v>539</v>
      </c>
      <c r="C307" s="4" t="s">
        <v>186</v>
      </c>
      <c r="D307" s="55">
        <v>23000</v>
      </c>
      <c r="E307" s="54" t="s">
        <v>212</v>
      </c>
    </row>
    <row r="308" spans="1:5" ht="31.5">
      <c r="A308" s="34">
        <f t="shared" si="9"/>
        <v>16</v>
      </c>
      <c r="B308" s="64" t="s">
        <v>540</v>
      </c>
      <c r="C308" s="4" t="s">
        <v>186</v>
      </c>
      <c r="D308" s="55">
        <v>21000</v>
      </c>
      <c r="E308" s="54" t="s">
        <v>212</v>
      </c>
    </row>
    <row r="309" spans="1:5" ht="31.5">
      <c r="A309" s="49">
        <f t="shared" si="9"/>
        <v>17</v>
      </c>
      <c r="B309" s="74" t="s">
        <v>541</v>
      </c>
      <c r="C309" s="4" t="s">
        <v>186</v>
      </c>
      <c r="D309" s="69">
        <v>9800</v>
      </c>
      <c r="E309" s="54" t="s">
        <v>212</v>
      </c>
    </row>
    <row r="310" spans="1:5" ht="31.5">
      <c r="A310" s="71">
        <f t="shared" si="9"/>
        <v>18</v>
      </c>
      <c r="B310" s="64" t="s">
        <v>542</v>
      </c>
      <c r="C310" s="4" t="s">
        <v>186</v>
      </c>
      <c r="D310" s="55">
        <v>8400</v>
      </c>
      <c r="E310" s="54" t="s">
        <v>212</v>
      </c>
    </row>
    <row r="311" spans="1:5" ht="31.5">
      <c r="A311" s="71">
        <f t="shared" si="9"/>
        <v>19</v>
      </c>
      <c r="B311" s="64" t="s">
        <v>543</v>
      </c>
      <c r="C311" s="4" t="s">
        <v>186</v>
      </c>
      <c r="D311" s="55">
        <v>8200</v>
      </c>
      <c r="E311" s="54" t="s">
        <v>212</v>
      </c>
    </row>
    <row r="312" spans="1:5" ht="31.5">
      <c r="A312" s="34">
        <f t="shared" si="9"/>
        <v>20</v>
      </c>
      <c r="B312" s="7" t="s">
        <v>544</v>
      </c>
      <c r="C312" s="4" t="s">
        <v>186</v>
      </c>
      <c r="D312" s="55">
        <v>14500</v>
      </c>
      <c r="E312" s="54" t="s">
        <v>212</v>
      </c>
    </row>
    <row r="313" spans="1:5" s="18" customFormat="1" ht="31.5">
      <c r="A313" s="35">
        <f t="shared" si="9"/>
        <v>21</v>
      </c>
      <c r="B313" s="17" t="s">
        <v>545</v>
      </c>
      <c r="C313" s="15" t="s">
        <v>186</v>
      </c>
      <c r="D313" s="16">
        <v>39000</v>
      </c>
      <c r="E313" s="41" t="s">
        <v>212</v>
      </c>
    </row>
    <row r="314" spans="1:5" s="18" customFormat="1" ht="31.5">
      <c r="A314" s="35">
        <f t="shared" si="9"/>
        <v>22</v>
      </c>
      <c r="B314" s="17" t="s">
        <v>546</v>
      </c>
      <c r="C314" s="15" t="s">
        <v>186</v>
      </c>
      <c r="D314" s="16">
        <v>39000</v>
      </c>
      <c r="E314" s="41" t="s">
        <v>212</v>
      </c>
    </row>
    <row r="315" spans="1:5" s="18" customFormat="1" ht="31.5">
      <c r="A315" s="35">
        <f t="shared" si="9"/>
        <v>23</v>
      </c>
      <c r="B315" s="17" t="s">
        <v>547</v>
      </c>
      <c r="C315" s="15" t="s">
        <v>186</v>
      </c>
      <c r="D315" s="16">
        <v>29000</v>
      </c>
      <c r="E315" s="41" t="s">
        <v>212</v>
      </c>
    </row>
    <row r="316" spans="1:5" s="18" customFormat="1" ht="31.5">
      <c r="A316" s="35">
        <f t="shared" si="9"/>
        <v>24</v>
      </c>
      <c r="B316" s="17" t="s">
        <v>548</v>
      </c>
      <c r="C316" s="15" t="s">
        <v>186</v>
      </c>
      <c r="D316" s="16">
        <v>27000</v>
      </c>
      <c r="E316" s="41" t="s">
        <v>212</v>
      </c>
    </row>
    <row r="317" spans="1:5" ht="31.5">
      <c r="A317" s="34">
        <f>A316+1</f>
        <v>25</v>
      </c>
      <c r="B317" s="7" t="s">
        <v>549</v>
      </c>
      <c r="C317" s="4" t="s">
        <v>186</v>
      </c>
      <c r="D317" s="55">
        <v>33000</v>
      </c>
      <c r="E317" s="54" t="s">
        <v>212</v>
      </c>
    </row>
    <row r="318" spans="1:5" ht="31.5">
      <c r="A318" s="34">
        <f t="shared" si="9"/>
        <v>26</v>
      </c>
      <c r="B318" s="7" t="s">
        <v>550</v>
      </c>
      <c r="C318" s="4" t="s">
        <v>186</v>
      </c>
      <c r="D318" s="55">
        <v>15000</v>
      </c>
      <c r="E318" s="54" t="s">
        <v>212</v>
      </c>
    </row>
    <row r="319" spans="1:5" s="18" customFormat="1" ht="31.5">
      <c r="A319" s="35">
        <f t="shared" si="9"/>
        <v>27</v>
      </c>
      <c r="B319" s="17" t="s">
        <v>551</v>
      </c>
      <c r="C319" s="15" t="s">
        <v>186</v>
      </c>
      <c r="D319" s="16">
        <v>32000</v>
      </c>
      <c r="E319" s="41" t="s">
        <v>212</v>
      </c>
    </row>
    <row r="320" spans="1:5" ht="31.5">
      <c r="A320" s="34">
        <f t="shared" si="9"/>
        <v>28</v>
      </c>
      <c r="B320" s="62" t="s">
        <v>552</v>
      </c>
      <c r="C320" s="4" t="s">
        <v>186</v>
      </c>
      <c r="D320" s="55">
        <v>29000</v>
      </c>
      <c r="E320" s="54" t="s">
        <v>212</v>
      </c>
    </row>
    <row r="321" spans="1:5" ht="31.5">
      <c r="A321" s="34">
        <f t="shared" si="9"/>
        <v>29</v>
      </c>
      <c r="B321" s="62" t="s">
        <v>553</v>
      </c>
      <c r="C321" s="4" t="s">
        <v>186</v>
      </c>
      <c r="D321" s="55">
        <v>26000</v>
      </c>
      <c r="E321" s="54" t="s">
        <v>212</v>
      </c>
    </row>
    <row r="322" spans="1:5" s="18" customFormat="1" ht="31.5">
      <c r="A322" s="35">
        <f t="shared" si="9"/>
        <v>30</v>
      </c>
      <c r="B322" s="17" t="s">
        <v>554</v>
      </c>
      <c r="C322" s="15" t="s">
        <v>186</v>
      </c>
      <c r="D322" s="16">
        <v>19000</v>
      </c>
      <c r="E322" s="41" t="s">
        <v>212</v>
      </c>
    </row>
    <row r="323" spans="1:5" ht="31.5">
      <c r="A323" s="36">
        <v>31</v>
      </c>
      <c r="B323" s="31" t="s">
        <v>555</v>
      </c>
      <c r="C323" s="32" t="s">
        <v>186</v>
      </c>
      <c r="D323" s="57">
        <v>12000</v>
      </c>
      <c r="E323" s="54" t="s">
        <v>212</v>
      </c>
    </row>
    <row r="324" spans="1:5" ht="15.75">
      <c r="A324" s="273" t="s">
        <v>228</v>
      </c>
      <c r="B324" s="274"/>
      <c r="C324" s="77"/>
      <c r="D324" s="78"/>
      <c r="E324" s="79"/>
    </row>
    <row r="325" spans="1:5" ht="15.75">
      <c r="A325" s="280" t="s">
        <v>216</v>
      </c>
      <c r="B325" s="281"/>
      <c r="C325" s="59"/>
      <c r="D325" s="76">
        <f>SUM(D326:D356)</f>
        <v>581900</v>
      </c>
      <c r="E325" s="63"/>
    </row>
    <row r="326" spans="1:5" ht="31.5">
      <c r="A326" s="34">
        <v>1</v>
      </c>
      <c r="B326" s="7" t="s">
        <v>556</v>
      </c>
      <c r="C326" s="4" t="s">
        <v>186</v>
      </c>
      <c r="D326" s="55">
        <v>10000</v>
      </c>
      <c r="E326" s="54" t="s">
        <v>212</v>
      </c>
    </row>
    <row r="327" spans="1:5" ht="31.5">
      <c r="A327" s="34">
        <f>A326+1</f>
        <v>2</v>
      </c>
      <c r="B327" s="7" t="s">
        <v>557</v>
      </c>
      <c r="C327" s="4" t="s">
        <v>186</v>
      </c>
      <c r="D327" s="55">
        <v>6000</v>
      </c>
      <c r="E327" s="54" t="s">
        <v>212</v>
      </c>
    </row>
    <row r="328" spans="1:5" ht="31.5">
      <c r="A328" s="34">
        <f aca="true" t="shared" si="10" ref="A328:A356">A327+1</f>
        <v>3</v>
      </c>
      <c r="B328" s="7" t="s">
        <v>558</v>
      </c>
      <c r="C328" s="4" t="s">
        <v>186</v>
      </c>
      <c r="D328" s="55">
        <v>17000</v>
      </c>
      <c r="E328" s="54" t="s">
        <v>212</v>
      </c>
    </row>
    <row r="329" spans="1:5" ht="31.5">
      <c r="A329" s="34">
        <f t="shared" si="10"/>
        <v>4</v>
      </c>
      <c r="B329" s="7" t="s">
        <v>559</v>
      </c>
      <c r="C329" s="4" t="s">
        <v>186</v>
      </c>
      <c r="D329" s="55">
        <v>17000</v>
      </c>
      <c r="E329" s="54" t="s">
        <v>212</v>
      </c>
    </row>
    <row r="330" spans="1:5" ht="31.5">
      <c r="A330" s="34">
        <f t="shared" si="10"/>
        <v>5</v>
      </c>
      <c r="B330" s="7" t="s">
        <v>560</v>
      </c>
      <c r="C330" s="4" t="s">
        <v>186</v>
      </c>
      <c r="D330" s="55">
        <v>18000</v>
      </c>
      <c r="E330" s="54" t="s">
        <v>212</v>
      </c>
    </row>
    <row r="331" spans="1:5" ht="31.5">
      <c r="A331" s="34">
        <f t="shared" si="10"/>
        <v>6</v>
      </c>
      <c r="B331" s="7" t="s">
        <v>561</v>
      </c>
      <c r="C331" s="4" t="s">
        <v>186</v>
      </c>
      <c r="D331" s="55">
        <v>10000</v>
      </c>
      <c r="E331" s="54" t="s">
        <v>212</v>
      </c>
    </row>
    <row r="332" spans="1:5" ht="31.5">
      <c r="A332" s="34">
        <f t="shared" si="10"/>
        <v>7</v>
      </c>
      <c r="B332" s="7" t="s">
        <v>562</v>
      </c>
      <c r="C332" s="4" t="s">
        <v>186</v>
      </c>
      <c r="D332" s="55">
        <v>13000</v>
      </c>
      <c r="E332" s="54" t="s">
        <v>212</v>
      </c>
    </row>
    <row r="333" spans="1:5" ht="31.5">
      <c r="A333" s="34">
        <f t="shared" si="10"/>
        <v>8</v>
      </c>
      <c r="B333" s="7" t="s">
        <v>563</v>
      </c>
      <c r="C333" s="4" t="s">
        <v>186</v>
      </c>
      <c r="D333" s="55">
        <v>13000</v>
      </c>
      <c r="E333" s="54" t="s">
        <v>212</v>
      </c>
    </row>
    <row r="334" spans="1:5" ht="31.5">
      <c r="A334" s="34">
        <f t="shared" si="10"/>
        <v>9</v>
      </c>
      <c r="B334" s="7" t="s">
        <v>564</v>
      </c>
      <c r="C334" s="4" t="s">
        <v>186</v>
      </c>
      <c r="D334" s="55">
        <v>16000</v>
      </c>
      <c r="E334" s="54" t="s">
        <v>212</v>
      </c>
    </row>
    <row r="335" spans="1:5" ht="31.5">
      <c r="A335" s="34">
        <f t="shared" si="10"/>
        <v>10</v>
      </c>
      <c r="B335" s="7" t="s">
        <v>565</v>
      </c>
      <c r="C335" s="4" t="s">
        <v>186</v>
      </c>
      <c r="D335" s="55">
        <v>17000</v>
      </c>
      <c r="E335" s="54" t="s">
        <v>212</v>
      </c>
    </row>
    <row r="336" spans="1:5" ht="31.5">
      <c r="A336" s="34">
        <f t="shared" si="10"/>
        <v>11</v>
      </c>
      <c r="B336" s="7" t="s">
        <v>566</v>
      </c>
      <c r="C336" s="4" t="s">
        <v>186</v>
      </c>
      <c r="D336" s="55">
        <v>7000</v>
      </c>
      <c r="E336" s="54" t="s">
        <v>212</v>
      </c>
    </row>
    <row r="337" spans="1:5" ht="31.5">
      <c r="A337" s="34">
        <f t="shared" si="10"/>
        <v>12</v>
      </c>
      <c r="B337" s="7" t="s">
        <v>567</v>
      </c>
      <c r="C337" s="4" t="s">
        <v>186</v>
      </c>
      <c r="D337" s="55">
        <v>8000</v>
      </c>
      <c r="E337" s="54" t="s">
        <v>212</v>
      </c>
    </row>
    <row r="338" spans="1:5" ht="31.5">
      <c r="A338" s="34">
        <f t="shared" si="10"/>
        <v>13</v>
      </c>
      <c r="B338" s="7" t="s">
        <v>568</v>
      </c>
      <c r="C338" s="4" t="s">
        <v>186</v>
      </c>
      <c r="D338" s="55">
        <v>17000</v>
      </c>
      <c r="E338" s="54" t="s">
        <v>212</v>
      </c>
    </row>
    <row r="339" spans="1:5" ht="31.5">
      <c r="A339" s="34">
        <f t="shared" si="10"/>
        <v>14</v>
      </c>
      <c r="B339" s="7" t="s">
        <v>569</v>
      </c>
      <c r="C339" s="4" t="s">
        <v>186</v>
      </c>
      <c r="D339" s="55">
        <v>11000</v>
      </c>
      <c r="E339" s="54" t="s">
        <v>212</v>
      </c>
    </row>
    <row r="340" spans="1:5" ht="31.5">
      <c r="A340" s="34">
        <f t="shared" si="10"/>
        <v>15</v>
      </c>
      <c r="B340" s="64" t="s">
        <v>571</v>
      </c>
      <c r="C340" s="4" t="s">
        <v>186</v>
      </c>
      <c r="D340" s="55">
        <v>23000</v>
      </c>
      <c r="E340" s="54" t="s">
        <v>212</v>
      </c>
    </row>
    <row r="341" spans="1:5" ht="31.5">
      <c r="A341" s="71">
        <f t="shared" si="10"/>
        <v>16</v>
      </c>
      <c r="B341" s="72" t="s">
        <v>570</v>
      </c>
      <c r="C341" s="4" t="s">
        <v>186</v>
      </c>
      <c r="D341" s="73">
        <v>17500</v>
      </c>
      <c r="E341" s="54" t="s">
        <v>212</v>
      </c>
    </row>
    <row r="342" spans="1:5" ht="31.5">
      <c r="A342" s="71">
        <f t="shared" si="10"/>
        <v>17</v>
      </c>
      <c r="B342" s="74" t="s">
        <v>572</v>
      </c>
      <c r="C342" s="4" t="s">
        <v>186</v>
      </c>
      <c r="D342" s="69">
        <v>9600</v>
      </c>
      <c r="E342" s="54" t="s">
        <v>212</v>
      </c>
    </row>
    <row r="343" spans="1:5" ht="31.5">
      <c r="A343" s="71">
        <f t="shared" si="10"/>
        <v>18</v>
      </c>
      <c r="B343" s="64" t="s">
        <v>573</v>
      </c>
      <c r="C343" s="4" t="s">
        <v>186</v>
      </c>
      <c r="D343" s="55">
        <v>8600</v>
      </c>
      <c r="E343" s="54" t="s">
        <v>212</v>
      </c>
    </row>
    <row r="344" spans="1:5" ht="31.5">
      <c r="A344" s="71">
        <f t="shared" si="10"/>
        <v>19</v>
      </c>
      <c r="B344" s="64" t="s">
        <v>574</v>
      </c>
      <c r="C344" s="4" t="s">
        <v>186</v>
      </c>
      <c r="D344" s="55">
        <v>8200</v>
      </c>
      <c r="E344" s="54" t="s">
        <v>212</v>
      </c>
    </row>
    <row r="345" spans="1:5" ht="31.5">
      <c r="A345" s="71">
        <f t="shared" si="10"/>
        <v>20</v>
      </c>
      <c r="B345" s="7" t="s">
        <v>575</v>
      </c>
      <c r="C345" s="4" t="s">
        <v>186</v>
      </c>
      <c r="D345" s="55">
        <v>14000</v>
      </c>
      <c r="E345" s="54" t="s">
        <v>212</v>
      </c>
    </row>
    <row r="346" spans="1:5" s="18" customFormat="1" ht="31.5">
      <c r="A346" s="42">
        <f t="shared" si="10"/>
        <v>21</v>
      </c>
      <c r="B346" s="17" t="s">
        <v>576</v>
      </c>
      <c r="C346" s="15" t="s">
        <v>186</v>
      </c>
      <c r="D346" s="16">
        <v>39000</v>
      </c>
      <c r="E346" s="41" t="s">
        <v>212</v>
      </c>
    </row>
    <row r="347" spans="1:5" s="18" customFormat="1" ht="31.5">
      <c r="A347" s="42">
        <f t="shared" si="10"/>
        <v>22</v>
      </c>
      <c r="B347" s="17" t="s">
        <v>577</v>
      </c>
      <c r="C347" s="15" t="s">
        <v>186</v>
      </c>
      <c r="D347" s="16">
        <v>39000</v>
      </c>
      <c r="E347" s="41" t="s">
        <v>212</v>
      </c>
    </row>
    <row r="348" spans="1:5" s="18" customFormat="1" ht="31.5">
      <c r="A348" s="42">
        <f t="shared" si="10"/>
        <v>23</v>
      </c>
      <c r="B348" s="17" t="s">
        <v>578</v>
      </c>
      <c r="C348" s="15" t="s">
        <v>186</v>
      </c>
      <c r="D348" s="16">
        <v>33000</v>
      </c>
      <c r="E348" s="41" t="s">
        <v>212</v>
      </c>
    </row>
    <row r="349" spans="1:5" s="18" customFormat="1" ht="31.5">
      <c r="A349" s="42">
        <f t="shared" si="10"/>
        <v>24</v>
      </c>
      <c r="B349" s="17" t="s">
        <v>579</v>
      </c>
      <c r="C349" s="15" t="s">
        <v>186</v>
      </c>
      <c r="D349" s="16">
        <v>33000</v>
      </c>
      <c r="E349" s="41" t="s">
        <v>212</v>
      </c>
    </row>
    <row r="350" spans="1:5" ht="31.5">
      <c r="A350" s="71">
        <f t="shared" si="10"/>
        <v>25</v>
      </c>
      <c r="B350" s="7" t="s">
        <v>580</v>
      </c>
      <c r="C350" s="4" t="s">
        <v>186</v>
      </c>
      <c r="D350" s="55">
        <v>33000</v>
      </c>
      <c r="E350" s="54" t="s">
        <v>212</v>
      </c>
    </row>
    <row r="351" spans="1:5" ht="31.5">
      <c r="A351" s="71">
        <f t="shared" si="10"/>
        <v>26</v>
      </c>
      <c r="B351" s="7" t="s">
        <v>581</v>
      </c>
      <c r="C351" s="4" t="s">
        <v>186</v>
      </c>
      <c r="D351" s="55">
        <v>15000</v>
      </c>
      <c r="E351" s="54" t="s">
        <v>212</v>
      </c>
    </row>
    <row r="352" spans="1:5" s="18" customFormat="1" ht="31.5">
      <c r="A352" s="42">
        <f t="shared" si="10"/>
        <v>27</v>
      </c>
      <c r="B352" s="17" t="s">
        <v>582</v>
      </c>
      <c r="C352" s="15" t="s">
        <v>186</v>
      </c>
      <c r="D352" s="16">
        <v>32000</v>
      </c>
      <c r="E352" s="41" t="s">
        <v>212</v>
      </c>
    </row>
    <row r="353" spans="1:5" ht="31.5">
      <c r="A353" s="71">
        <f t="shared" si="10"/>
        <v>28</v>
      </c>
      <c r="B353" s="62" t="s">
        <v>583</v>
      </c>
      <c r="C353" s="4" t="s">
        <v>186</v>
      </c>
      <c r="D353" s="55">
        <v>33000</v>
      </c>
      <c r="E353" s="54" t="s">
        <v>212</v>
      </c>
    </row>
    <row r="354" spans="1:5" ht="31.5">
      <c r="A354" s="71">
        <f t="shared" si="10"/>
        <v>29</v>
      </c>
      <c r="B354" s="62" t="s">
        <v>584</v>
      </c>
      <c r="C354" s="4" t="s">
        <v>186</v>
      </c>
      <c r="D354" s="55">
        <v>29000</v>
      </c>
      <c r="E354" s="54" t="s">
        <v>212</v>
      </c>
    </row>
    <row r="355" spans="1:5" s="18" customFormat="1" ht="31.5">
      <c r="A355" s="42">
        <f t="shared" si="10"/>
        <v>30</v>
      </c>
      <c r="B355" s="17" t="s">
        <v>585</v>
      </c>
      <c r="C355" s="15" t="s">
        <v>186</v>
      </c>
      <c r="D355" s="16">
        <v>19000</v>
      </c>
      <c r="E355" s="41" t="s">
        <v>212</v>
      </c>
    </row>
    <row r="356" spans="1:5" ht="32.25" thickBot="1">
      <c r="A356" s="80">
        <f t="shared" si="10"/>
        <v>31</v>
      </c>
      <c r="B356" s="81" t="s">
        <v>586</v>
      </c>
      <c r="C356" s="82" t="s">
        <v>186</v>
      </c>
      <c r="D356" s="83">
        <v>16000</v>
      </c>
      <c r="E356" s="84" t="s">
        <v>212</v>
      </c>
    </row>
    <row r="357" s="8" customFormat="1" ht="16.5" thickTop="1">
      <c r="D357" s="46"/>
    </row>
    <row r="358" s="8" customFormat="1" ht="15.75">
      <c r="D358" s="46"/>
    </row>
    <row r="359" s="8" customFormat="1" ht="15.75">
      <c r="D359" s="46"/>
    </row>
    <row r="360" s="8" customFormat="1" ht="15.75">
      <c r="D360" s="46"/>
    </row>
    <row r="361" s="8" customFormat="1" ht="15.75">
      <c r="D361" s="46"/>
    </row>
    <row r="362" s="8" customFormat="1" ht="15.75">
      <c r="D362" s="46"/>
    </row>
    <row r="363" s="8" customFormat="1" ht="15.75">
      <c r="D363" s="46"/>
    </row>
    <row r="364" s="8" customFormat="1" ht="15.75">
      <c r="D364" s="46"/>
    </row>
    <row r="365" s="8" customFormat="1" ht="15.75">
      <c r="D365" s="46"/>
    </row>
    <row r="366" s="8" customFormat="1" ht="15.75">
      <c r="D366" s="46"/>
    </row>
    <row r="367" s="8" customFormat="1" ht="15.75">
      <c r="D367" s="46"/>
    </row>
    <row r="368" s="8" customFormat="1" ht="15.75">
      <c r="D368" s="46"/>
    </row>
    <row r="369" s="8" customFormat="1" ht="15.75">
      <c r="D369" s="46"/>
    </row>
    <row r="370" s="8" customFormat="1" ht="15.75">
      <c r="D370" s="46"/>
    </row>
    <row r="371" s="8" customFormat="1" ht="15.75">
      <c r="D371" s="46"/>
    </row>
    <row r="372" s="8" customFormat="1" ht="15.75">
      <c r="D372" s="46"/>
    </row>
    <row r="373" s="8" customFormat="1" ht="15.75">
      <c r="D373" s="46"/>
    </row>
    <row r="374" s="8" customFormat="1" ht="15.75">
      <c r="D374" s="46"/>
    </row>
    <row r="375" s="8" customFormat="1" ht="15.75">
      <c r="D375" s="46"/>
    </row>
    <row r="376" s="8" customFormat="1" ht="15.75">
      <c r="D376" s="46"/>
    </row>
    <row r="377" s="8" customFormat="1" ht="15.75">
      <c r="D377" s="46"/>
    </row>
    <row r="378" s="8" customFormat="1" ht="15.75">
      <c r="D378" s="46"/>
    </row>
    <row r="379" s="8" customFormat="1" ht="15.75">
      <c r="D379" s="46"/>
    </row>
    <row r="380" s="8" customFormat="1" ht="15.75">
      <c r="D380" s="46"/>
    </row>
    <row r="381" s="8" customFormat="1" ht="15.75">
      <c r="D381" s="46"/>
    </row>
    <row r="382" s="8" customFormat="1" ht="15.75">
      <c r="D382" s="46"/>
    </row>
    <row r="383" s="8" customFormat="1" ht="15.75">
      <c r="D383" s="46"/>
    </row>
    <row r="384" s="8" customFormat="1" ht="15.75">
      <c r="D384" s="46"/>
    </row>
    <row r="385" s="8" customFormat="1" ht="15.75">
      <c r="D385" s="46"/>
    </row>
    <row r="386" s="8" customFormat="1" ht="15.75">
      <c r="D386" s="46"/>
    </row>
    <row r="387" s="8" customFormat="1" ht="15.75">
      <c r="D387" s="46"/>
    </row>
    <row r="388" s="8" customFormat="1" ht="15.75">
      <c r="D388" s="46"/>
    </row>
    <row r="389" s="8" customFormat="1" ht="15.75">
      <c r="D389" s="46"/>
    </row>
    <row r="390" s="8" customFormat="1" ht="15.75">
      <c r="D390" s="46"/>
    </row>
    <row r="391" s="8" customFormat="1" ht="15.75">
      <c r="D391" s="46"/>
    </row>
    <row r="392" s="8" customFormat="1" ht="15.75">
      <c r="D392" s="46"/>
    </row>
    <row r="393" s="8" customFormat="1" ht="15.75">
      <c r="D393" s="46"/>
    </row>
    <row r="394" s="8" customFormat="1" ht="15.75">
      <c r="D394" s="46"/>
    </row>
    <row r="395" s="8" customFormat="1" ht="15.75">
      <c r="D395" s="46"/>
    </row>
    <row r="396" s="8" customFormat="1" ht="15.75">
      <c r="D396" s="46"/>
    </row>
    <row r="397" s="8" customFormat="1" ht="15.75">
      <c r="D397" s="46"/>
    </row>
    <row r="398" s="8" customFormat="1" ht="15.75">
      <c r="D398" s="46"/>
    </row>
    <row r="399" s="8" customFormat="1" ht="15.75">
      <c r="D399" s="46"/>
    </row>
    <row r="400" s="8" customFormat="1" ht="15.75">
      <c r="D400" s="46"/>
    </row>
    <row r="401" s="8" customFormat="1" ht="15.75">
      <c r="D401" s="46"/>
    </row>
    <row r="402" s="8" customFormat="1" ht="15.75">
      <c r="D402" s="46"/>
    </row>
    <row r="403" s="8" customFormat="1" ht="15.75">
      <c r="D403" s="46"/>
    </row>
    <row r="404" s="8" customFormat="1" ht="15.75">
      <c r="D404" s="46"/>
    </row>
    <row r="405" s="8" customFormat="1" ht="15.75">
      <c r="D405" s="46"/>
    </row>
    <row r="406" s="8" customFormat="1" ht="15.75">
      <c r="D406" s="46"/>
    </row>
    <row r="407" s="8" customFormat="1" ht="15.75">
      <c r="D407" s="46"/>
    </row>
    <row r="408" s="8" customFormat="1" ht="15.75">
      <c r="D408" s="46"/>
    </row>
    <row r="409" s="8" customFormat="1" ht="15.75">
      <c r="D409" s="46"/>
    </row>
    <row r="410" s="8" customFormat="1" ht="15.75">
      <c r="D410" s="46"/>
    </row>
    <row r="411" s="8" customFormat="1" ht="15.75">
      <c r="D411" s="46"/>
    </row>
    <row r="412" s="8" customFormat="1" ht="15.75">
      <c r="D412" s="46"/>
    </row>
    <row r="413" s="8" customFormat="1" ht="15.75">
      <c r="D413" s="46"/>
    </row>
    <row r="414" s="8" customFormat="1" ht="15.75">
      <c r="D414" s="46"/>
    </row>
    <row r="415" s="8" customFormat="1" ht="15.75">
      <c r="D415" s="46"/>
    </row>
    <row r="416" s="8" customFormat="1" ht="15.75">
      <c r="D416" s="46"/>
    </row>
    <row r="417" s="8" customFormat="1" ht="15.75">
      <c r="D417" s="46"/>
    </row>
    <row r="418" s="8" customFormat="1" ht="15.75">
      <c r="D418" s="46"/>
    </row>
    <row r="419" s="8" customFormat="1" ht="15.75">
      <c r="D419" s="46"/>
    </row>
    <row r="420" s="8" customFormat="1" ht="15.75">
      <c r="D420" s="46"/>
    </row>
    <row r="421" s="8" customFormat="1" ht="15.75">
      <c r="D421" s="46"/>
    </row>
    <row r="422" s="8" customFormat="1" ht="15.75">
      <c r="D422" s="46"/>
    </row>
    <row r="423" s="8" customFormat="1" ht="15.75">
      <c r="D423" s="46"/>
    </row>
    <row r="424" s="8" customFormat="1" ht="15.75">
      <c r="D424" s="46"/>
    </row>
    <row r="425" s="8" customFormat="1" ht="15.75">
      <c r="D425" s="46"/>
    </row>
    <row r="426" s="8" customFormat="1" ht="15.75">
      <c r="D426" s="46"/>
    </row>
    <row r="427" s="8" customFormat="1" ht="15.75">
      <c r="D427" s="46"/>
    </row>
    <row r="428" s="8" customFormat="1" ht="15.75">
      <c r="D428" s="46"/>
    </row>
    <row r="429" s="8" customFormat="1" ht="15.75">
      <c r="D429" s="46"/>
    </row>
    <row r="430" s="8" customFormat="1" ht="15.75">
      <c r="D430" s="46"/>
    </row>
    <row r="431" s="8" customFormat="1" ht="15.75">
      <c r="D431" s="46"/>
    </row>
    <row r="432" s="8" customFormat="1" ht="15.75">
      <c r="D432" s="46"/>
    </row>
    <row r="433" s="8" customFormat="1" ht="15.75">
      <c r="D433" s="46"/>
    </row>
    <row r="434" s="8" customFormat="1" ht="15.75">
      <c r="D434" s="46"/>
    </row>
    <row r="435" s="8" customFormat="1" ht="15.75">
      <c r="D435" s="46"/>
    </row>
    <row r="436" s="8" customFormat="1" ht="15.75">
      <c r="D436" s="46"/>
    </row>
    <row r="437" s="8" customFormat="1" ht="15.75">
      <c r="D437" s="46"/>
    </row>
    <row r="438" s="8" customFormat="1" ht="15.75">
      <c r="D438" s="46"/>
    </row>
    <row r="439" s="8" customFormat="1" ht="15.75">
      <c r="D439" s="46"/>
    </row>
    <row r="440" s="8" customFormat="1" ht="15.75">
      <c r="D440" s="46"/>
    </row>
    <row r="441" s="8" customFormat="1" ht="15.75">
      <c r="D441" s="46"/>
    </row>
    <row r="442" s="8" customFormat="1" ht="15.75">
      <c r="D442" s="46"/>
    </row>
    <row r="443" s="8" customFormat="1" ht="15.75">
      <c r="D443" s="46"/>
    </row>
    <row r="444" s="8" customFormat="1" ht="15.75">
      <c r="D444" s="46"/>
    </row>
    <row r="445" s="8" customFormat="1" ht="15.75">
      <c r="D445" s="46"/>
    </row>
    <row r="446" s="8" customFormat="1" ht="15.75">
      <c r="D446" s="46"/>
    </row>
    <row r="447" s="8" customFormat="1" ht="15.75">
      <c r="D447" s="46"/>
    </row>
    <row r="448" s="8" customFormat="1" ht="15.75">
      <c r="D448" s="46"/>
    </row>
    <row r="449" s="8" customFormat="1" ht="15.75">
      <c r="D449" s="46"/>
    </row>
    <row r="450" s="8" customFormat="1" ht="15.75">
      <c r="D450" s="46"/>
    </row>
    <row r="451" s="8" customFormat="1" ht="15.75">
      <c r="D451" s="46"/>
    </row>
    <row r="452" s="8" customFormat="1" ht="15.75">
      <c r="D452" s="46"/>
    </row>
    <row r="453" s="8" customFormat="1" ht="15.75">
      <c r="D453" s="46"/>
    </row>
    <row r="454" s="8" customFormat="1" ht="15.75">
      <c r="D454" s="46"/>
    </row>
    <row r="455" s="8" customFormat="1" ht="15.75">
      <c r="D455" s="46"/>
    </row>
    <row r="456" s="8" customFormat="1" ht="15.75">
      <c r="D456" s="46"/>
    </row>
    <row r="457" s="8" customFormat="1" ht="15.75">
      <c r="D457" s="46"/>
    </row>
    <row r="458" s="8" customFormat="1" ht="15.75">
      <c r="D458" s="46"/>
    </row>
    <row r="459" s="8" customFormat="1" ht="15.75">
      <c r="D459" s="46"/>
    </row>
    <row r="460" s="8" customFormat="1" ht="15.75">
      <c r="D460" s="46"/>
    </row>
    <row r="461" s="8" customFormat="1" ht="15.75">
      <c r="D461" s="46"/>
    </row>
    <row r="462" s="8" customFormat="1" ht="15.75">
      <c r="D462" s="46"/>
    </row>
    <row r="463" s="8" customFormat="1" ht="15.75">
      <c r="D463" s="46"/>
    </row>
    <row r="464" s="8" customFormat="1" ht="15.75">
      <c r="D464" s="46"/>
    </row>
    <row r="465" s="8" customFormat="1" ht="15.75">
      <c r="D465" s="46"/>
    </row>
    <row r="466" s="8" customFormat="1" ht="15.75">
      <c r="D466" s="46"/>
    </row>
    <row r="467" s="8" customFormat="1" ht="15.75">
      <c r="D467" s="46"/>
    </row>
    <row r="468" s="8" customFormat="1" ht="15.75">
      <c r="D468" s="46"/>
    </row>
    <row r="469" s="8" customFormat="1" ht="15.75">
      <c r="D469" s="46"/>
    </row>
    <row r="470" s="8" customFormat="1" ht="15.75">
      <c r="D470" s="46"/>
    </row>
    <row r="471" s="8" customFormat="1" ht="15.75">
      <c r="D471" s="46"/>
    </row>
    <row r="472" s="8" customFormat="1" ht="15.75">
      <c r="D472" s="46"/>
    </row>
    <row r="473" s="8" customFormat="1" ht="15.75">
      <c r="D473" s="46"/>
    </row>
    <row r="474" s="8" customFormat="1" ht="15.75">
      <c r="D474" s="46"/>
    </row>
    <row r="475" s="8" customFormat="1" ht="15.75">
      <c r="D475" s="46"/>
    </row>
    <row r="476" s="8" customFormat="1" ht="15.75">
      <c r="D476" s="46"/>
    </row>
    <row r="477" s="8" customFormat="1" ht="15.75">
      <c r="D477" s="46"/>
    </row>
    <row r="478" s="8" customFormat="1" ht="15.75">
      <c r="D478" s="46"/>
    </row>
    <row r="479" s="8" customFormat="1" ht="15.75">
      <c r="D479" s="46"/>
    </row>
    <row r="480" s="8" customFormat="1" ht="15.75">
      <c r="D480" s="46"/>
    </row>
    <row r="481" s="8" customFormat="1" ht="15.75">
      <c r="D481" s="46"/>
    </row>
    <row r="482" s="8" customFormat="1" ht="15.75">
      <c r="D482" s="46"/>
    </row>
    <row r="483" s="8" customFormat="1" ht="15.75">
      <c r="D483" s="46"/>
    </row>
    <row r="484" s="8" customFormat="1" ht="15.75">
      <c r="D484" s="46"/>
    </row>
    <row r="485" s="8" customFormat="1" ht="15.75">
      <c r="D485" s="46"/>
    </row>
    <row r="486" s="8" customFormat="1" ht="15.75">
      <c r="D486" s="46"/>
    </row>
    <row r="487" s="8" customFormat="1" ht="15.75">
      <c r="D487" s="46"/>
    </row>
    <row r="488" s="8" customFormat="1" ht="15.75">
      <c r="D488" s="46"/>
    </row>
    <row r="489" s="8" customFormat="1" ht="15.75">
      <c r="D489" s="46"/>
    </row>
    <row r="490" s="8" customFormat="1" ht="15.75">
      <c r="D490" s="46"/>
    </row>
    <row r="491" s="8" customFormat="1" ht="15.75">
      <c r="D491" s="46"/>
    </row>
    <row r="492" s="8" customFormat="1" ht="15.75">
      <c r="D492" s="46"/>
    </row>
    <row r="493" s="8" customFormat="1" ht="15.75">
      <c r="D493" s="46"/>
    </row>
    <row r="494" s="8" customFormat="1" ht="15.75">
      <c r="D494" s="46"/>
    </row>
    <row r="495" s="8" customFormat="1" ht="15.75">
      <c r="D495" s="46"/>
    </row>
    <row r="496" s="8" customFormat="1" ht="15.75">
      <c r="D496" s="46"/>
    </row>
    <row r="497" s="8" customFormat="1" ht="15.75">
      <c r="D497" s="46"/>
    </row>
    <row r="498" s="8" customFormat="1" ht="15.75">
      <c r="D498" s="46"/>
    </row>
    <row r="499" s="8" customFormat="1" ht="15.75">
      <c r="D499" s="46"/>
    </row>
    <row r="500" s="8" customFormat="1" ht="15.75">
      <c r="D500" s="46"/>
    </row>
    <row r="501" s="8" customFormat="1" ht="15.75">
      <c r="D501" s="46"/>
    </row>
    <row r="502" s="8" customFormat="1" ht="15.75">
      <c r="D502" s="46"/>
    </row>
    <row r="503" s="8" customFormat="1" ht="15.75">
      <c r="D503" s="46"/>
    </row>
    <row r="504" s="8" customFormat="1" ht="15.75">
      <c r="D504" s="46"/>
    </row>
    <row r="505" s="8" customFormat="1" ht="15.75">
      <c r="D505" s="46"/>
    </row>
    <row r="506" s="8" customFormat="1" ht="15.75">
      <c r="D506" s="46"/>
    </row>
    <row r="507" s="8" customFormat="1" ht="15.75">
      <c r="D507" s="46"/>
    </row>
    <row r="508" s="8" customFormat="1" ht="15.75">
      <c r="D508" s="46"/>
    </row>
    <row r="509" s="8" customFormat="1" ht="15.75">
      <c r="D509" s="46"/>
    </row>
    <row r="510" s="8" customFormat="1" ht="15.75">
      <c r="D510" s="46"/>
    </row>
    <row r="511" s="8" customFormat="1" ht="15.75">
      <c r="D511" s="46"/>
    </row>
    <row r="512" s="8" customFormat="1" ht="15.75">
      <c r="D512" s="46"/>
    </row>
    <row r="513" s="8" customFormat="1" ht="15.75">
      <c r="D513" s="46"/>
    </row>
    <row r="514" s="8" customFormat="1" ht="15.75">
      <c r="D514" s="46"/>
    </row>
    <row r="515" s="8" customFormat="1" ht="15.75">
      <c r="D515" s="46"/>
    </row>
    <row r="516" s="8" customFormat="1" ht="15.75">
      <c r="D516" s="46"/>
    </row>
    <row r="517" s="8" customFormat="1" ht="15.75">
      <c r="D517" s="46"/>
    </row>
    <row r="518" s="8" customFormat="1" ht="15.75">
      <c r="D518" s="46"/>
    </row>
    <row r="519" s="8" customFormat="1" ht="15.75">
      <c r="D519" s="46"/>
    </row>
    <row r="520" s="8" customFormat="1" ht="15.75">
      <c r="D520" s="46"/>
    </row>
    <row r="521" s="8" customFormat="1" ht="15.75">
      <c r="D521" s="46"/>
    </row>
    <row r="522" s="8" customFormat="1" ht="15.75">
      <c r="D522" s="46"/>
    </row>
    <row r="523" s="8" customFormat="1" ht="15.75">
      <c r="D523" s="46"/>
    </row>
    <row r="524" s="8" customFormat="1" ht="15.75">
      <c r="D524" s="46"/>
    </row>
    <row r="525" s="8" customFormat="1" ht="15.75">
      <c r="D525" s="46"/>
    </row>
    <row r="526" s="8" customFormat="1" ht="15.75">
      <c r="D526" s="46"/>
    </row>
    <row r="527" s="8" customFormat="1" ht="15.75">
      <c r="D527" s="46"/>
    </row>
    <row r="528" s="8" customFormat="1" ht="15.75">
      <c r="D528" s="46"/>
    </row>
    <row r="529" s="8" customFormat="1" ht="15.75">
      <c r="D529" s="46"/>
    </row>
    <row r="530" s="8" customFormat="1" ht="15.75">
      <c r="D530" s="46"/>
    </row>
    <row r="531" s="8" customFormat="1" ht="15.75">
      <c r="D531" s="46"/>
    </row>
    <row r="532" s="8" customFormat="1" ht="15.75">
      <c r="D532" s="46"/>
    </row>
    <row r="533" s="8" customFormat="1" ht="15.75">
      <c r="D533" s="46"/>
    </row>
    <row r="534" s="8" customFormat="1" ht="15.75">
      <c r="D534" s="46"/>
    </row>
    <row r="535" s="8" customFormat="1" ht="15.75">
      <c r="D535" s="46"/>
    </row>
    <row r="536" s="8" customFormat="1" ht="15.75">
      <c r="D536" s="46"/>
    </row>
    <row r="537" s="8" customFormat="1" ht="15.75">
      <c r="D537" s="46"/>
    </row>
    <row r="538" s="8" customFormat="1" ht="15.75">
      <c r="D538" s="46"/>
    </row>
    <row r="539" s="8" customFormat="1" ht="15.75">
      <c r="D539" s="46"/>
    </row>
    <row r="540" s="8" customFormat="1" ht="15.75">
      <c r="D540" s="46"/>
    </row>
    <row r="541" s="8" customFormat="1" ht="15.75">
      <c r="D541" s="46"/>
    </row>
    <row r="542" s="8" customFormat="1" ht="15.75">
      <c r="D542" s="46"/>
    </row>
    <row r="543" s="8" customFormat="1" ht="15.75">
      <c r="D543" s="46"/>
    </row>
    <row r="544" s="8" customFormat="1" ht="15.75">
      <c r="D544" s="46"/>
    </row>
    <row r="545" s="8" customFormat="1" ht="15.75">
      <c r="D545" s="46"/>
    </row>
    <row r="546" s="8" customFormat="1" ht="15.75">
      <c r="D546" s="46"/>
    </row>
    <row r="547" s="8" customFormat="1" ht="15.75">
      <c r="D547" s="46"/>
    </row>
    <row r="548" s="8" customFormat="1" ht="15.75">
      <c r="D548" s="46"/>
    </row>
    <row r="549" s="8" customFormat="1" ht="15.75">
      <c r="D549" s="46"/>
    </row>
    <row r="550" s="8" customFormat="1" ht="15.75">
      <c r="D550" s="46"/>
    </row>
    <row r="551" s="8" customFormat="1" ht="15.75">
      <c r="D551" s="46"/>
    </row>
    <row r="552" s="8" customFormat="1" ht="15.75">
      <c r="D552" s="46"/>
    </row>
    <row r="553" s="8" customFormat="1" ht="15.75">
      <c r="D553" s="46"/>
    </row>
    <row r="554" s="8" customFormat="1" ht="15.75">
      <c r="D554" s="46"/>
    </row>
    <row r="555" s="8" customFormat="1" ht="15.75">
      <c r="D555" s="46"/>
    </row>
    <row r="556" s="8" customFormat="1" ht="15.75">
      <c r="D556" s="46"/>
    </row>
    <row r="557" s="8" customFormat="1" ht="15.75">
      <c r="D557" s="46"/>
    </row>
    <row r="558" s="8" customFormat="1" ht="15.75">
      <c r="D558" s="46"/>
    </row>
    <row r="559" s="8" customFormat="1" ht="15.75">
      <c r="D559" s="46"/>
    </row>
    <row r="560" s="8" customFormat="1" ht="15.75">
      <c r="D560" s="46"/>
    </row>
    <row r="561" s="8" customFormat="1" ht="15.75">
      <c r="D561" s="46"/>
    </row>
    <row r="562" s="8" customFormat="1" ht="15.75">
      <c r="D562" s="46"/>
    </row>
    <row r="563" s="8" customFormat="1" ht="15.75">
      <c r="D563" s="46"/>
    </row>
    <row r="564" s="8" customFormat="1" ht="15.75">
      <c r="D564" s="46"/>
    </row>
    <row r="565" s="8" customFormat="1" ht="15.75">
      <c r="D565" s="46"/>
    </row>
    <row r="566" s="8" customFormat="1" ht="15.75">
      <c r="D566" s="46"/>
    </row>
    <row r="567" s="8" customFormat="1" ht="15.75">
      <c r="D567" s="46"/>
    </row>
    <row r="568" s="8" customFormat="1" ht="15.75">
      <c r="D568" s="46"/>
    </row>
    <row r="569" s="8" customFormat="1" ht="15.75">
      <c r="D569" s="46"/>
    </row>
    <row r="570" s="8" customFormat="1" ht="15.75">
      <c r="D570" s="46"/>
    </row>
    <row r="571" s="8" customFormat="1" ht="15.75">
      <c r="D571" s="46"/>
    </row>
    <row r="572" s="8" customFormat="1" ht="15.75">
      <c r="D572" s="46"/>
    </row>
    <row r="573" s="8" customFormat="1" ht="15.75">
      <c r="D573" s="46"/>
    </row>
    <row r="574" s="8" customFormat="1" ht="15.75">
      <c r="D574" s="46"/>
    </row>
    <row r="575" s="8" customFormat="1" ht="15.75">
      <c r="D575" s="46"/>
    </row>
    <row r="576" s="8" customFormat="1" ht="15.75">
      <c r="D576" s="46"/>
    </row>
    <row r="577" s="8" customFormat="1" ht="15.75">
      <c r="D577" s="46"/>
    </row>
    <row r="578" s="8" customFormat="1" ht="15.75">
      <c r="D578" s="46"/>
    </row>
    <row r="579" s="8" customFormat="1" ht="15.75">
      <c r="D579" s="46"/>
    </row>
    <row r="580" s="8" customFormat="1" ht="15.75">
      <c r="D580" s="46"/>
    </row>
    <row r="581" s="8" customFormat="1" ht="15.75">
      <c r="D581" s="46"/>
    </row>
    <row r="582" s="8" customFormat="1" ht="15.75">
      <c r="D582" s="46"/>
    </row>
    <row r="583" s="8" customFormat="1" ht="15.75">
      <c r="D583" s="46"/>
    </row>
    <row r="584" s="8" customFormat="1" ht="15.75">
      <c r="D584" s="46"/>
    </row>
    <row r="585" s="8" customFormat="1" ht="15.75">
      <c r="D585" s="46"/>
    </row>
    <row r="586" s="8" customFormat="1" ht="15.75">
      <c r="D586" s="46"/>
    </row>
    <row r="587" s="8" customFormat="1" ht="15.75">
      <c r="D587" s="46"/>
    </row>
    <row r="588" s="8" customFormat="1" ht="15.75">
      <c r="D588" s="46"/>
    </row>
    <row r="589" s="8" customFormat="1" ht="15.75">
      <c r="D589" s="46"/>
    </row>
    <row r="590" s="8" customFormat="1" ht="15.75">
      <c r="D590" s="46"/>
    </row>
    <row r="591" s="8" customFormat="1" ht="15.75">
      <c r="D591" s="46"/>
    </row>
    <row r="592" s="8" customFormat="1" ht="15.75">
      <c r="D592" s="46"/>
    </row>
    <row r="593" s="8" customFormat="1" ht="15.75">
      <c r="D593" s="46"/>
    </row>
    <row r="594" s="8" customFormat="1" ht="15.75">
      <c r="D594" s="46"/>
    </row>
    <row r="595" s="8" customFormat="1" ht="15.75">
      <c r="D595" s="46"/>
    </row>
    <row r="596" s="8" customFormat="1" ht="15.75">
      <c r="D596" s="46"/>
    </row>
    <row r="597" s="8" customFormat="1" ht="15.75">
      <c r="D597" s="46"/>
    </row>
    <row r="598" s="8" customFormat="1" ht="15.75">
      <c r="D598" s="46"/>
    </row>
    <row r="599" s="8" customFormat="1" ht="15.75">
      <c r="D599" s="46"/>
    </row>
    <row r="600" s="8" customFormat="1" ht="15.75">
      <c r="D600" s="46"/>
    </row>
    <row r="601" s="8" customFormat="1" ht="15.75">
      <c r="D601" s="46"/>
    </row>
    <row r="602" s="8" customFormat="1" ht="15.75">
      <c r="D602" s="46"/>
    </row>
    <row r="603" s="8" customFormat="1" ht="15.75">
      <c r="D603" s="46"/>
    </row>
    <row r="604" s="8" customFormat="1" ht="15.75">
      <c r="D604" s="46"/>
    </row>
    <row r="605" s="8" customFormat="1" ht="15.75">
      <c r="D605" s="46"/>
    </row>
    <row r="606" s="8" customFormat="1" ht="15.75">
      <c r="D606" s="46"/>
    </row>
    <row r="607" s="8" customFormat="1" ht="15.75">
      <c r="D607" s="46"/>
    </row>
    <row r="608" s="8" customFormat="1" ht="15.75">
      <c r="D608" s="46"/>
    </row>
    <row r="609" s="8" customFormat="1" ht="15.75">
      <c r="D609" s="46"/>
    </row>
    <row r="610" s="8" customFormat="1" ht="15.75">
      <c r="D610" s="46"/>
    </row>
    <row r="611" s="8" customFormat="1" ht="15.75">
      <c r="D611" s="46"/>
    </row>
    <row r="612" s="8" customFormat="1" ht="15.75">
      <c r="D612" s="46"/>
    </row>
    <row r="613" s="8" customFormat="1" ht="15.75">
      <c r="D613" s="46"/>
    </row>
    <row r="614" s="8" customFormat="1" ht="15.75">
      <c r="D614" s="46"/>
    </row>
    <row r="615" s="8" customFormat="1" ht="15.75">
      <c r="D615" s="46"/>
    </row>
    <row r="616" s="8" customFormat="1" ht="15.75">
      <c r="D616" s="46"/>
    </row>
    <row r="617" s="8" customFormat="1" ht="15.75">
      <c r="D617" s="46"/>
    </row>
    <row r="618" s="8" customFormat="1" ht="15.75">
      <c r="D618" s="46"/>
    </row>
    <row r="619" s="8" customFormat="1" ht="15.75">
      <c r="D619" s="46"/>
    </row>
    <row r="620" s="8" customFormat="1" ht="15.75">
      <c r="D620" s="46"/>
    </row>
    <row r="621" s="8" customFormat="1" ht="15.75">
      <c r="D621" s="46"/>
    </row>
    <row r="622" s="8" customFormat="1" ht="15.75">
      <c r="D622" s="46"/>
    </row>
    <row r="623" s="8" customFormat="1" ht="15.75">
      <c r="D623" s="46"/>
    </row>
    <row r="624" s="8" customFormat="1" ht="15.75">
      <c r="D624" s="46"/>
    </row>
    <row r="625" s="8" customFormat="1" ht="15.75">
      <c r="D625" s="46"/>
    </row>
    <row r="626" s="8" customFormat="1" ht="15.75">
      <c r="D626" s="46"/>
    </row>
    <row r="627" s="8" customFormat="1" ht="15.75">
      <c r="D627" s="46"/>
    </row>
    <row r="628" s="8" customFormat="1" ht="15.75">
      <c r="D628" s="46"/>
    </row>
    <row r="629" s="8" customFormat="1" ht="15.75">
      <c r="D629" s="46"/>
    </row>
    <row r="630" s="8" customFormat="1" ht="15.75">
      <c r="D630" s="46"/>
    </row>
    <row r="631" s="8" customFormat="1" ht="15.75">
      <c r="D631" s="46"/>
    </row>
    <row r="632" s="8" customFormat="1" ht="15.75">
      <c r="D632" s="46"/>
    </row>
    <row r="633" s="8" customFormat="1" ht="15.75">
      <c r="D633" s="46"/>
    </row>
    <row r="634" s="8" customFormat="1" ht="15.75">
      <c r="D634" s="46"/>
    </row>
    <row r="635" s="8" customFormat="1" ht="15.75">
      <c r="D635" s="46"/>
    </row>
    <row r="636" s="8" customFormat="1" ht="15.75">
      <c r="D636" s="46"/>
    </row>
    <row r="637" s="8" customFormat="1" ht="15.75">
      <c r="D637" s="46"/>
    </row>
    <row r="638" s="8" customFormat="1" ht="15.75">
      <c r="D638" s="46"/>
    </row>
    <row r="639" s="8" customFormat="1" ht="15.75">
      <c r="D639" s="46"/>
    </row>
    <row r="640" s="8" customFormat="1" ht="15.75">
      <c r="D640" s="46"/>
    </row>
    <row r="641" s="8" customFormat="1" ht="15.75">
      <c r="D641" s="46"/>
    </row>
    <row r="642" s="8" customFormat="1" ht="15.75">
      <c r="D642" s="46"/>
    </row>
    <row r="643" s="8" customFormat="1" ht="15.75">
      <c r="D643" s="46"/>
    </row>
    <row r="644" s="8" customFormat="1" ht="15.75">
      <c r="D644" s="46"/>
    </row>
    <row r="645" s="8" customFormat="1" ht="15.75">
      <c r="D645" s="46"/>
    </row>
    <row r="646" s="8" customFormat="1" ht="15.75">
      <c r="D646" s="46"/>
    </row>
    <row r="647" s="8" customFormat="1" ht="15.75">
      <c r="D647" s="46"/>
    </row>
    <row r="648" s="8" customFormat="1" ht="15.75">
      <c r="D648" s="46"/>
    </row>
    <row r="649" s="8" customFormat="1" ht="15.75">
      <c r="D649" s="46"/>
    </row>
    <row r="650" s="8" customFormat="1" ht="15.75">
      <c r="D650" s="46"/>
    </row>
    <row r="651" s="8" customFormat="1" ht="15.75">
      <c r="D651" s="46"/>
    </row>
    <row r="652" s="8" customFormat="1" ht="15.75">
      <c r="D652" s="46"/>
    </row>
    <row r="653" s="8" customFormat="1" ht="15.75">
      <c r="D653" s="46"/>
    </row>
    <row r="654" s="8" customFormat="1" ht="15.75">
      <c r="D654" s="46"/>
    </row>
    <row r="655" s="8" customFormat="1" ht="15.75">
      <c r="D655" s="46"/>
    </row>
    <row r="656" s="8" customFormat="1" ht="15.75">
      <c r="D656" s="46"/>
    </row>
    <row r="657" s="8" customFormat="1" ht="15.75">
      <c r="D657" s="46"/>
    </row>
    <row r="658" s="8" customFormat="1" ht="15.75">
      <c r="D658" s="46"/>
    </row>
    <row r="659" s="8" customFormat="1" ht="15.75">
      <c r="D659" s="46"/>
    </row>
    <row r="660" s="8" customFormat="1" ht="15.75">
      <c r="D660" s="46"/>
    </row>
    <row r="661" s="8" customFormat="1" ht="15.75">
      <c r="D661" s="46"/>
    </row>
    <row r="662" s="8" customFormat="1" ht="15.75">
      <c r="D662" s="46"/>
    </row>
    <row r="663" s="8" customFormat="1" ht="15.75">
      <c r="D663" s="46"/>
    </row>
    <row r="664" s="8" customFormat="1" ht="15.75">
      <c r="D664" s="46"/>
    </row>
    <row r="665" s="8" customFormat="1" ht="15.75">
      <c r="D665" s="46"/>
    </row>
    <row r="666" s="8" customFormat="1" ht="15.75">
      <c r="D666" s="46"/>
    </row>
    <row r="667" s="8" customFormat="1" ht="15.75">
      <c r="D667" s="46"/>
    </row>
    <row r="668" s="8" customFormat="1" ht="15.75">
      <c r="D668" s="46"/>
    </row>
    <row r="669" s="8" customFormat="1" ht="15.75">
      <c r="D669" s="46"/>
    </row>
    <row r="670" s="8" customFormat="1" ht="15.75">
      <c r="D670" s="46"/>
    </row>
    <row r="671" s="8" customFormat="1" ht="15.75">
      <c r="D671" s="46"/>
    </row>
    <row r="672" s="8" customFormat="1" ht="15.75">
      <c r="D672" s="46"/>
    </row>
    <row r="673" s="8" customFormat="1" ht="15.75">
      <c r="D673" s="46"/>
    </row>
    <row r="674" s="8" customFormat="1" ht="15.75">
      <c r="D674" s="46"/>
    </row>
    <row r="675" s="8" customFormat="1" ht="15.75">
      <c r="D675" s="46"/>
    </row>
    <row r="676" s="8" customFormat="1" ht="15.75">
      <c r="D676" s="46"/>
    </row>
    <row r="677" s="8" customFormat="1" ht="15.75">
      <c r="D677" s="46"/>
    </row>
    <row r="678" s="8" customFormat="1" ht="15.75">
      <c r="D678" s="46"/>
    </row>
    <row r="679" s="8" customFormat="1" ht="15.75">
      <c r="D679" s="46"/>
    </row>
    <row r="680" s="8" customFormat="1" ht="15.75">
      <c r="D680" s="46"/>
    </row>
    <row r="681" s="8" customFormat="1" ht="15.75">
      <c r="D681" s="46"/>
    </row>
    <row r="682" s="8" customFormat="1" ht="15.75">
      <c r="D682" s="46"/>
    </row>
    <row r="683" s="8" customFormat="1" ht="15.75">
      <c r="D683" s="46"/>
    </row>
    <row r="684" s="8" customFormat="1" ht="15.75">
      <c r="D684" s="46"/>
    </row>
    <row r="685" s="8" customFormat="1" ht="15.75">
      <c r="D685" s="46"/>
    </row>
    <row r="686" s="8" customFormat="1" ht="15.75">
      <c r="D686" s="46"/>
    </row>
    <row r="687" s="8" customFormat="1" ht="15.75">
      <c r="D687" s="46"/>
    </row>
    <row r="688" s="8" customFormat="1" ht="15.75">
      <c r="D688" s="46"/>
    </row>
    <row r="689" s="8" customFormat="1" ht="15.75">
      <c r="D689" s="46"/>
    </row>
    <row r="690" s="8" customFormat="1" ht="15.75">
      <c r="D690" s="46"/>
    </row>
    <row r="691" s="8" customFormat="1" ht="15.75">
      <c r="D691" s="46"/>
    </row>
    <row r="692" s="8" customFormat="1" ht="15.75">
      <c r="D692" s="46"/>
    </row>
    <row r="693" s="8" customFormat="1" ht="15.75">
      <c r="D693" s="46"/>
    </row>
    <row r="694" s="8" customFormat="1" ht="15.75">
      <c r="D694" s="46"/>
    </row>
    <row r="695" s="8" customFormat="1" ht="15.75">
      <c r="D695" s="46"/>
    </row>
    <row r="696" s="8" customFormat="1" ht="15.75">
      <c r="D696" s="46"/>
    </row>
    <row r="697" s="8" customFormat="1" ht="15.75">
      <c r="D697" s="46"/>
    </row>
    <row r="698" s="8" customFormat="1" ht="15.75">
      <c r="D698" s="46"/>
    </row>
    <row r="699" s="8" customFormat="1" ht="15.75">
      <c r="D699" s="46"/>
    </row>
    <row r="700" s="8" customFormat="1" ht="15.75">
      <c r="D700" s="46"/>
    </row>
    <row r="701" s="8" customFormat="1" ht="15.75">
      <c r="D701" s="46"/>
    </row>
    <row r="702" s="8" customFormat="1" ht="15.75">
      <c r="D702" s="46"/>
    </row>
    <row r="703" s="8" customFormat="1" ht="15.75">
      <c r="D703" s="46"/>
    </row>
    <row r="704" s="8" customFormat="1" ht="15.75">
      <c r="D704" s="46"/>
    </row>
    <row r="705" s="8" customFormat="1" ht="15.75">
      <c r="D705" s="46"/>
    </row>
    <row r="706" s="8" customFormat="1" ht="15.75">
      <c r="D706" s="46"/>
    </row>
    <row r="707" s="8" customFormat="1" ht="15.75">
      <c r="D707" s="46"/>
    </row>
    <row r="708" s="8" customFormat="1" ht="15.75">
      <c r="D708" s="46"/>
    </row>
    <row r="709" s="8" customFormat="1" ht="15.75">
      <c r="D709" s="46"/>
    </row>
    <row r="710" s="8" customFormat="1" ht="15.75">
      <c r="D710" s="46"/>
    </row>
    <row r="711" s="8" customFormat="1" ht="15.75">
      <c r="D711" s="46"/>
    </row>
    <row r="712" s="8" customFormat="1" ht="15.75">
      <c r="D712" s="46"/>
    </row>
    <row r="713" s="8" customFormat="1" ht="15.75">
      <c r="D713" s="46"/>
    </row>
    <row r="714" s="8" customFormat="1" ht="15.75">
      <c r="D714" s="46"/>
    </row>
    <row r="715" s="8" customFormat="1" ht="15.75">
      <c r="D715" s="46"/>
    </row>
    <row r="716" s="8" customFormat="1" ht="15.75">
      <c r="D716" s="46"/>
    </row>
    <row r="717" s="8" customFormat="1" ht="15.75">
      <c r="D717" s="46"/>
    </row>
    <row r="718" s="8" customFormat="1" ht="15.75">
      <c r="D718" s="46"/>
    </row>
    <row r="719" s="8" customFormat="1" ht="15.75">
      <c r="D719" s="46"/>
    </row>
    <row r="720" s="8" customFormat="1" ht="15.75">
      <c r="D720" s="46"/>
    </row>
    <row r="721" s="8" customFormat="1" ht="15.75">
      <c r="D721" s="46"/>
    </row>
    <row r="722" s="8" customFormat="1" ht="15.75">
      <c r="D722" s="46"/>
    </row>
    <row r="723" s="8" customFormat="1" ht="15.75">
      <c r="D723" s="46"/>
    </row>
    <row r="724" s="8" customFormat="1" ht="15.75">
      <c r="D724" s="46"/>
    </row>
    <row r="725" s="8" customFormat="1" ht="15.75">
      <c r="D725" s="46"/>
    </row>
    <row r="726" s="8" customFormat="1" ht="15.75">
      <c r="D726" s="46"/>
    </row>
    <row r="727" s="8" customFormat="1" ht="15.75">
      <c r="D727" s="46"/>
    </row>
    <row r="728" s="8" customFormat="1" ht="15.75">
      <c r="D728" s="46"/>
    </row>
    <row r="729" s="8" customFormat="1" ht="15.75">
      <c r="D729" s="46"/>
    </row>
    <row r="730" s="8" customFormat="1" ht="15.75">
      <c r="D730" s="46"/>
    </row>
    <row r="731" s="8" customFormat="1" ht="15.75">
      <c r="D731" s="46"/>
    </row>
    <row r="732" s="8" customFormat="1" ht="15.75">
      <c r="D732" s="46"/>
    </row>
    <row r="733" s="8" customFormat="1" ht="15.75">
      <c r="D733" s="46"/>
    </row>
    <row r="734" s="8" customFormat="1" ht="15.75">
      <c r="D734" s="46"/>
    </row>
    <row r="735" s="8" customFormat="1" ht="15.75">
      <c r="D735" s="46"/>
    </row>
    <row r="736" s="8" customFormat="1" ht="15.75">
      <c r="D736" s="46"/>
    </row>
    <row r="737" s="8" customFormat="1" ht="15.75">
      <c r="D737" s="46"/>
    </row>
    <row r="738" s="8" customFormat="1" ht="15.75">
      <c r="D738" s="46"/>
    </row>
    <row r="739" s="8" customFormat="1" ht="15.75">
      <c r="D739" s="46"/>
    </row>
    <row r="740" s="8" customFormat="1" ht="15.75">
      <c r="D740" s="46"/>
    </row>
    <row r="741" s="8" customFormat="1" ht="15.75">
      <c r="D741" s="46"/>
    </row>
    <row r="742" s="8" customFormat="1" ht="15.75">
      <c r="D742" s="46"/>
    </row>
    <row r="743" s="8" customFormat="1" ht="15.75">
      <c r="D743" s="46"/>
    </row>
    <row r="744" s="8" customFormat="1" ht="15.75">
      <c r="D744" s="46"/>
    </row>
    <row r="745" s="8" customFormat="1" ht="15.75">
      <c r="D745" s="46"/>
    </row>
    <row r="746" s="8" customFormat="1" ht="15.75">
      <c r="D746" s="46"/>
    </row>
    <row r="747" s="8" customFormat="1" ht="15.75">
      <c r="D747" s="46"/>
    </row>
    <row r="748" s="8" customFormat="1" ht="15.75">
      <c r="D748" s="46"/>
    </row>
    <row r="749" s="8" customFormat="1" ht="15.75">
      <c r="D749" s="46"/>
    </row>
    <row r="750" s="8" customFormat="1" ht="15.75">
      <c r="D750" s="46"/>
    </row>
    <row r="751" s="8" customFormat="1" ht="15.75">
      <c r="D751" s="46"/>
    </row>
    <row r="752" s="8" customFormat="1" ht="15.75">
      <c r="D752" s="46"/>
    </row>
    <row r="753" s="8" customFormat="1" ht="15.75">
      <c r="D753" s="46"/>
    </row>
    <row r="754" s="8" customFormat="1" ht="15.75">
      <c r="D754" s="46"/>
    </row>
    <row r="755" s="8" customFormat="1" ht="15.75">
      <c r="D755" s="46"/>
    </row>
    <row r="756" s="8" customFormat="1" ht="15.75">
      <c r="D756" s="46"/>
    </row>
    <row r="757" s="8" customFormat="1" ht="15.75">
      <c r="D757" s="46"/>
    </row>
    <row r="758" s="8" customFormat="1" ht="15.75">
      <c r="D758" s="46"/>
    </row>
    <row r="759" s="8" customFormat="1" ht="15.75">
      <c r="D759" s="46"/>
    </row>
    <row r="760" s="8" customFormat="1" ht="15.75">
      <c r="D760" s="46"/>
    </row>
    <row r="761" s="8" customFormat="1" ht="15.75">
      <c r="D761" s="46"/>
    </row>
    <row r="762" s="8" customFormat="1" ht="15.75">
      <c r="D762" s="46"/>
    </row>
    <row r="763" s="8" customFormat="1" ht="15.75">
      <c r="D763" s="46"/>
    </row>
    <row r="764" s="8" customFormat="1" ht="15.75">
      <c r="D764" s="46"/>
    </row>
    <row r="765" s="8" customFormat="1" ht="15.75">
      <c r="D765" s="46"/>
    </row>
    <row r="766" s="8" customFormat="1" ht="15.75">
      <c r="D766" s="46"/>
    </row>
    <row r="767" s="8" customFormat="1" ht="15.75">
      <c r="D767" s="46"/>
    </row>
    <row r="768" s="8" customFormat="1" ht="15.75">
      <c r="D768" s="46"/>
    </row>
    <row r="769" s="8" customFormat="1" ht="15.75">
      <c r="D769" s="46"/>
    </row>
    <row r="770" s="8" customFormat="1" ht="15.75">
      <c r="D770" s="46"/>
    </row>
    <row r="771" s="8" customFormat="1" ht="15.75">
      <c r="D771" s="46"/>
    </row>
    <row r="772" s="8" customFormat="1" ht="15.75">
      <c r="D772" s="46"/>
    </row>
    <row r="773" s="8" customFormat="1" ht="15.75">
      <c r="D773" s="46"/>
    </row>
    <row r="774" s="8" customFormat="1" ht="15.75">
      <c r="D774" s="46"/>
    </row>
    <row r="775" s="8" customFormat="1" ht="15.75">
      <c r="D775" s="46"/>
    </row>
    <row r="776" s="8" customFormat="1" ht="15.75">
      <c r="D776" s="46"/>
    </row>
    <row r="777" s="8" customFormat="1" ht="15.75">
      <c r="D777" s="46"/>
    </row>
    <row r="778" s="8" customFormat="1" ht="15.75">
      <c r="D778" s="46"/>
    </row>
    <row r="779" s="8" customFormat="1" ht="15.75">
      <c r="D779" s="46"/>
    </row>
    <row r="780" s="8" customFormat="1" ht="15.75">
      <c r="D780" s="46"/>
    </row>
    <row r="781" s="8" customFormat="1" ht="15.75">
      <c r="D781" s="46"/>
    </row>
    <row r="782" s="8" customFormat="1" ht="15.75">
      <c r="D782" s="46"/>
    </row>
    <row r="783" s="8" customFormat="1" ht="15.75">
      <c r="D783" s="46"/>
    </row>
    <row r="784" s="8" customFormat="1" ht="15.75">
      <c r="D784" s="46"/>
    </row>
    <row r="785" s="8" customFormat="1" ht="15.75">
      <c r="D785" s="46"/>
    </row>
    <row r="786" s="8" customFormat="1" ht="15.75">
      <c r="D786" s="46"/>
    </row>
    <row r="787" s="8" customFormat="1" ht="15.75">
      <c r="D787" s="46"/>
    </row>
    <row r="788" s="8" customFormat="1" ht="15.75">
      <c r="D788" s="46"/>
    </row>
    <row r="789" s="8" customFormat="1" ht="15.75">
      <c r="D789" s="46"/>
    </row>
    <row r="790" s="8" customFormat="1" ht="15.75">
      <c r="D790" s="46"/>
    </row>
    <row r="791" s="8" customFormat="1" ht="15.75">
      <c r="D791" s="46"/>
    </row>
    <row r="792" s="8" customFormat="1" ht="15.75">
      <c r="D792" s="46"/>
    </row>
    <row r="793" s="8" customFormat="1" ht="15.75">
      <c r="D793" s="46"/>
    </row>
    <row r="794" s="8" customFormat="1" ht="15.75">
      <c r="D794" s="46"/>
    </row>
    <row r="795" s="8" customFormat="1" ht="15.75">
      <c r="D795" s="46"/>
    </row>
    <row r="796" s="8" customFormat="1" ht="15.75">
      <c r="D796" s="46"/>
    </row>
    <row r="797" s="8" customFormat="1" ht="15.75">
      <c r="D797" s="46"/>
    </row>
    <row r="798" s="8" customFormat="1" ht="15.75">
      <c r="D798" s="46"/>
    </row>
    <row r="799" s="8" customFormat="1" ht="15.75">
      <c r="D799" s="46"/>
    </row>
    <row r="800" s="8" customFormat="1" ht="15.75">
      <c r="D800" s="46"/>
    </row>
    <row r="801" s="8" customFormat="1" ht="15.75">
      <c r="D801" s="46"/>
    </row>
    <row r="802" s="8" customFormat="1" ht="15.75">
      <c r="D802" s="46"/>
    </row>
    <row r="803" s="8" customFormat="1" ht="15.75">
      <c r="D803" s="46"/>
    </row>
    <row r="804" s="8" customFormat="1" ht="15.75">
      <c r="D804" s="46"/>
    </row>
    <row r="805" s="8" customFormat="1" ht="15.75">
      <c r="D805" s="46"/>
    </row>
    <row r="806" s="8" customFormat="1" ht="15.75">
      <c r="D806" s="46"/>
    </row>
    <row r="807" s="8" customFormat="1" ht="15.75">
      <c r="D807" s="46"/>
    </row>
    <row r="808" s="8" customFormat="1" ht="15.75">
      <c r="D808" s="46"/>
    </row>
    <row r="809" s="8" customFormat="1" ht="15.75">
      <c r="D809" s="46"/>
    </row>
    <row r="810" s="8" customFormat="1" ht="15.75">
      <c r="D810" s="46"/>
    </row>
    <row r="811" s="8" customFormat="1" ht="15.75">
      <c r="D811" s="46"/>
    </row>
    <row r="812" s="8" customFormat="1" ht="15.75">
      <c r="D812" s="46"/>
    </row>
    <row r="813" s="8" customFormat="1" ht="15.75">
      <c r="D813" s="46"/>
    </row>
    <row r="814" s="8" customFormat="1" ht="15.75">
      <c r="D814" s="46"/>
    </row>
    <row r="815" s="8" customFormat="1" ht="15.75">
      <c r="D815" s="46"/>
    </row>
    <row r="816" s="8" customFormat="1" ht="15.75">
      <c r="D816" s="46"/>
    </row>
    <row r="817" s="8" customFormat="1" ht="15.75">
      <c r="D817" s="46"/>
    </row>
    <row r="818" s="8" customFormat="1" ht="15.75">
      <c r="D818" s="46"/>
    </row>
    <row r="819" s="8" customFormat="1" ht="15.75">
      <c r="D819" s="46"/>
    </row>
    <row r="820" s="8" customFormat="1" ht="15.75">
      <c r="D820" s="46"/>
    </row>
    <row r="821" s="8" customFormat="1" ht="15.75">
      <c r="D821" s="46"/>
    </row>
    <row r="822" s="8" customFormat="1" ht="15.75">
      <c r="D822" s="46"/>
    </row>
    <row r="823" s="8" customFormat="1" ht="15.75">
      <c r="D823" s="46"/>
    </row>
    <row r="824" s="8" customFormat="1" ht="15.75">
      <c r="D824" s="46"/>
    </row>
    <row r="825" s="8" customFormat="1" ht="15.75">
      <c r="D825" s="46"/>
    </row>
    <row r="826" s="8" customFormat="1" ht="15.75">
      <c r="D826" s="46"/>
    </row>
    <row r="827" s="8" customFormat="1" ht="15.75">
      <c r="D827" s="46"/>
    </row>
    <row r="828" s="8" customFormat="1" ht="15.75">
      <c r="D828" s="46"/>
    </row>
    <row r="829" s="8" customFormat="1" ht="15.75">
      <c r="D829" s="46"/>
    </row>
    <row r="830" s="8" customFormat="1" ht="15.75">
      <c r="D830" s="46"/>
    </row>
    <row r="831" s="8" customFormat="1" ht="15.75">
      <c r="D831" s="46"/>
    </row>
    <row r="832" s="8" customFormat="1" ht="15.75">
      <c r="D832" s="46"/>
    </row>
    <row r="833" s="8" customFormat="1" ht="15.75">
      <c r="D833" s="46"/>
    </row>
    <row r="834" s="8" customFormat="1" ht="15.75">
      <c r="D834" s="46"/>
    </row>
    <row r="835" s="8" customFormat="1" ht="15.75">
      <c r="D835" s="46"/>
    </row>
    <row r="836" s="8" customFormat="1" ht="15.75">
      <c r="D836" s="46"/>
    </row>
    <row r="837" s="8" customFormat="1" ht="15.75">
      <c r="D837" s="46"/>
    </row>
    <row r="838" s="8" customFormat="1" ht="15.75">
      <c r="D838" s="46"/>
    </row>
    <row r="839" s="8" customFormat="1" ht="15.75">
      <c r="D839" s="46"/>
    </row>
    <row r="840" s="8" customFormat="1" ht="15.75">
      <c r="D840" s="46"/>
    </row>
    <row r="841" s="8" customFormat="1" ht="15.75">
      <c r="D841" s="46"/>
    </row>
    <row r="842" s="8" customFormat="1" ht="15.75">
      <c r="D842" s="46"/>
    </row>
    <row r="843" s="8" customFormat="1" ht="15.75">
      <c r="D843" s="46"/>
    </row>
    <row r="844" s="8" customFormat="1" ht="15.75">
      <c r="D844" s="46"/>
    </row>
    <row r="845" s="8" customFormat="1" ht="15.75">
      <c r="D845" s="46"/>
    </row>
    <row r="846" s="8" customFormat="1" ht="15.75">
      <c r="D846" s="46"/>
    </row>
    <row r="847" s="8" customFormat="1" ht="15.75">
      <c r="D847" s="46"/>
    </row>
    <row r="848" s="8" customFormat="1" ht="15.75">
      <c r="D848" s="46"/>
    </row>
    <row r="849" s="8" customFormat="1" ht="15.75">
      <c r="D849" s="46"/>
    </row>
    <row r="850" s="8" customFormat="1" ht="15.75">
      <c r="D850" s="46"/>
    </row>
    <row r="851" s="8" customFormat="1" ht="15.75">
      <c r="D851" s="46"/>
    </row>
    <row r="852" s="8" customFormat="1" ht="15.75">
      <c r="D852" s="46"/>
    </row>
    <row r="853" s="8" customFormat="1" ht="15.75">
      <c r="D853" s="46"/>
    </row>
    <row r="854" s="8" customFormat="1" ht="15.75">
      <c r="D854" s="46"/>
    </row>
    <row r="855" s="8" customFormat="1" ht="15.75">
      <c r="D855" s="46"/>
    </row>
    <row r="856" s="8" customFormat="1" ht="15.75">
      <c r="D856" s="46"/>
    </row>
    <row r="857" s="8" customFormat="1" ht="15.75">
      <c r="D857" s="46"/>
    </row>
    <row r="858" s="8" customFormat="1" ht="15.75">
      <c r="D858" s="46"/>
    </row>
    <row r="859" s="8" customFormat="1" ht="15.75">
      <c r="D859" s="46"/>
    </row>
    <row r="860" s="8" customFormat="1" ht="15.75">
      <c r="D860" s="46"/>
    </row>
    <row r="861" s="8" customFormat="1" ht="15.75">
      <c r="D861" s="46"/>
    </row>
    <row r="862" s="8" customFormat="1" ht="15.75">
      <c r="D862" s="46"/>
    </row>
    <row r="863" s="8" customFormat="1" ht="15.75">
      <c r="D863" s="46"/>
    </row>
    <row r="864" s="8" customFormat="1" ht="15.75">
      <c r="D864" s="46"/>
    </row>
    <row r="865" s="8" customFormat="1" ht="15.75">
      <c r="D865" s="46"/>
    </row>
    <row r="866" s="8" customFormat="1" ht="15.75">
      <c r="D866" s="46"/>
    </row>
    <row r="867" s="8" customFormat="1" ht="15.75">
      <c r="D867" s="46"/>
    </row>
    <row r="868" s="8" customFormat="1" ht="15.75">
      <c r="D868" s="46"/>
    </row>
    <row r="869" s="8" customFormat="1" ht="15.75">
      <c r="D869" s="46"/>
    </row>
    <row r="870" s="8" customFormat="1" ht="15.75">
      <c r="D870" s="46"/>
    </row>
    <row r="871" s="8" customFormat="1" ht="15.75">
      <c r="D871" s="46"/>
    </row>
    <row r="872" s="8" customFormat="1" ht="15.75">
      <c r="D872" s="46"/>
    </row>
    <row r="873" s="8" customFormat="1" ht="15.75">
      <c r="D873" s="46"/>
    </row>
    <row r="874" s="8" customFormat="1" ht="15.75">
      <c r="D874" s="46"/>
    </row>
    <row r="875" s="8" customFormat="1" ht="15.75">
      <c r="D875" s="46"/>
    </row>
    <row r="876" s="8" customFormat="1" ht="15.75">
      <c r="D876" s="46"/>
    </row>
    <row r="877" s="8" customFormat="1" ht="15.75">
      <c r="D877" s="46"/>
    </row>
    <row r="878" s="8" customFormat="1" ht="15.75">
      <c r="D878" s="46"/>
    </row>
    <row r="879" s="8" customFormat="1" ht="15.75">
      <c r="D879" s="46"/>
    </row>
    <row r="880" s="8" customFormat="1" ht="15.75">
      <c r="D880" s="46"/>
    </row>
    <row r="881" s="8" customFormat="1" ht="15.75">
      <c r="D881" s="46"/>
    </row>
    <row r="882" s="8" customFormat="1" ht="15.75">
      <c r="D882" s="46"/>
    </row>
    <row r="883" s="8" customFormat="1" ht="15.75">
      <c r="D883" s="46"/>
    </row>
    <row r="884" s="8" customFormat="1" ht="15.75">
      <c r="D884" s="46"/>
    </row>
    <row r="885" s="8" customFormat="1" ht="15.75">
      <c r="D885" s="46"/>
    </row>
    <row r="886" s="8" customFormat="1" ht="15.75">
      <c r="D886" s="46"/>
    </row>
    <row r="887" s="8" customFormat="1" ht="15.75">
      <c r="D887" s="46"/>
    </row>
    <row r="888" s="8" customFormat="1" ht="15.75">
      <c r="D888" s="46"/>
    </row>
    <row r="889" s="8" customFormat="1" ht="15.75">
      <c r="D889" s="46"/>
    </row>
    <row r="890" s="8" customFormat="1" ht="15.75">
      <c r="D890" s="46"/>
    </row>
    <row r="891" s="8" customFormat="1" ht="15.75">
      <c r="D891" s="46"/>
    </row>
    <row r="892" s="8" customFormat="1" ht="15.75">
      <c r="D892" s="46"/>
    </row>
    <row r="893" s="8" customFormat="1" ht="15.75">
      <c r="D893" s="46"/>
    </row>
    <row r="894" s="8" customFormat="1" ht="15.75">
      <c r="D894" s="46"/>
    </row>
    <row r="895" s="8" customFormat="1" ht="15.75">
      <c r="D895" s="46"/>
    </row>
    <row r="896" s="8" customFormat="1" ht="15.75">
      <c r="D896" s="46"/>
    </row>
    <row r="897" s="8" customFormat="1" ht="15.75">
      <c r="D897" s="46"/>
    </row>
    <row r="898" s="8" customFormat="1" ht="15.75">
      <c r="D898" s="46"/>
    </row>
    <row r="899" s="8" customFormat="1" ht="15.75">
      <c r="D899" s="46"/>
    </row>
    <row r="900" s="8" customFormat="1" ht="15.75">
      <c r="D900" s="46"/>
    </row>
    <row r="901" s="8" customFormat="1" ht="15.75">
      <c r="D901" s="46"/>
    </row>
    <row r="902" s="8" customFormat="1" ht="15.75">
      <c r="D902" s="46"/>
    </row>
    <row r="903" s="8" customFormat="1" ht="15.75">
      <c r="D903" s="46"/>
    </row>
    <row r="904" s="8" customFormat="1" ht="15.75">
      <c r="D904" s="46"/>
    </row>
    <row r="905" s="8" customFormat="1" ht="15.75">
      <c r="D905" s="46"/>
    </row>
    <row r="906" s="8" customFormat="1" ht="15.75">
      <c r="D906" s="46"/>
    </row>
    <row r="907" s="8" customFormat="1" ht="15.75">
      <c r="D907" s="46"/>
    </row>
    <row r="908" s="8" customFormat="1" ht="15.75">
      <c r="D908" s="46"/>
    </row>
    <row r="909" s="8" customFormat="1" ht="15.75">
      <c r="D909" s="46"/>
    </row>
    <row r="910" s="8" customFormat="1" ht="15.75">
      <c r="D910" s="46"/>
    </row>
    <row r="911" s="8" customFormat="1" ht="15.75">
      <c r="D911" s="46"/>
    </row>
    <row r="912" s="8" customFormat="1" ht="15.75">
      <c r="D912" s="46"/>
    </row>
    <row r="913" s="8" customFormat="1" ht="15.75">
      <c r="D913" s="46"/>
    </row>
    <row r="914" s="8" customFormat="1" ht="15.75">
      <c r="D914" s="46"/>
    </row>
    <row r="915" s="8" customFormat="1" ht="15.75">
      <c r="D915" s="46"/>
    </row>
    <row r="916" s="8" customFormat="1" ht="15.75">
      <c r="D916" s="46"/>
    </row>
    <row r="917" s="8" customFormat="1" ht="15.75">
      <c r="D917" s="46"/>
    </row>
    <row r="918" s="8" customFormat="1" ht="15.75">
      <c r="D918" s="46"/>
    </row>
    <row r="919" s="8" customFormat="1" ht="15.75">
      <c r="D919" s="46"/>
    </row>
    <row r="920" s="8" customFormat="1" ht="15.75">
      <c r="D920" s="46"/>
    </row>
    <row r="921" s="8" customFormat="1" ht="15.75">
      <c r="D921" s="46"/>
    </row>
    <row r="922" s="8" customFormat="1" ht="15.75">
      <c r="D922" s="46"/>
    </row>
    <row r="923" s="8" customFormat="1" ht="15.75">
      <c r="D923" s="46"/>
    </row>
    <row r="924" s="8" customFormat="1" ht="15.75">
      <c r="D924" s="46"/>
    </row>
    <row r="925" s="8" customFormat="1" ht="15.75">
      <c r="D925" s="46"/>
    </row>
    <row r="926" s="8" customFormat="1" ht="15.75">
      <c r="D926" s="46"/>
    </row>
    <row r="927" s="8" customFormat="1" ht="15.75">
      <c r="D927" s="46"/>
    </row>
    <row r="928" s="8" customFormat="1" ht="15.75">
      <c r="D928" s="46"/>
    </row>
    <row r="929" s="8" customFormat="1" ht="15.75">
      <c r="D929" s="46"/>
    </row>
    <row r="930" s="8" customFormat="1" ht="15.75">
      <c r="D930" s="46"/>
    </row>
    <row r="931" s="8" customFormat="1" ht="15.75">
      <c r="D931" s="46"/>
    </row>
    <row r="932" s="8" customFormat="1" ht="15.75">
      <c r="D932" s="46"/>
    </row>
    <row r="933" s="8" customFormat="1" ht="15.75">
      <c r="D933" s="46"/>
    </row>
    <row r="934" s="8" customFormat="1" ht="15.75">
      <c r="D934" s="46"/>
    </row>
    <row r="935" s="8" customFormat="1" ht="15.75">
      <c r="D935" s="46"/>
    </row>
    <row r="936" s="8" customFormat="1" ht="15.75">
      <c r="D936" s="46"/>
    </row>
    <row r="937" s="8" customFormat="1" ht="15.75">
      <c r="D937" s="46"/>
    </row>
    <row r="938" s="8" customFormat="1" ht="15.75">
      <c r="D938" s="46"/>
    </row>
    <row r="939" s="8" customFormat="1" ht="15.75">
      <c r="D939" s="46"/>
    </row>
    <row r="940" s="8" customFormat="1" ht="15.75">
      <c r="D940" s="46"/>
    </row>
    <row r="941" s="8" customFormat="1" ht="15.75">
      <c r="D941" s="46"/>
    </row>
    <row r="942" s="8" customFormat="1" ht="15.75">
      <c r="D942" s="46"/>
    </row>
    <row r="943" s="8" customFormat="1" ht="15.75">
      <c r="D943" s="46"/>
    </row>
    <row r="944" s="8" customFormat="1" ht="15.75">
      <c r="D944" s="46"/>
    </row>
    <row r="945" s="8" customFormat="1" ht="15.75">
      <c r="D945" s="46"/>
    </row>
    <row r="946" s="8" customFormat="1" ht="15.75">
      <c r="D946" s="46"/>
    </row>
    <row r="947" s="8" customFormat="1" ht="15.75">
      <c r="D947" s="46"/>
    </row>
    <row r="948" s="8" customFormat="1" ht="15.75">
      <c r="D948" s="46"/>
    </row>
    <row r="949" s="8" customFormat="1" ht="15.75">
      <c r="D949" s="46"/>
    </row>
    <row r="950" s="8" customFormat="1" ht="15.75">
      <c r="D950" s="46"/>
    </row>
    <row r="951" s="8" customFormat="1" ht="15.75">
      <c r="D951" s="46"/>
    </row>
    <row r="952" s="8" customFormat="1" ht="15.75">
      <c r="D952" s="46"/>
    </row>
    <row r="953" s="8" customFormat="1" ht="15.75">
      <c r="D953" s="46"/>
    </row>
    <row r="954" s="8" customFormat="1" ht="15.75">
      <c r="D954" s="46"/>
    </row>
    <row r="955" s="8" customFormat="1" ht="15.75">
      <c r="D955" s="46"/>
    </row>
    <row r="956" s="8" customFormat="1" ht="15.75">
      <c r="D956" s="46"/>
    </row>
    <row r="957" s="8" customFormat="1" ht="15.75">
      <c r="D957" s="46"/>
    </row>
    <row r="958" s="8" customFormat="1" ht="15.75">
      <c r="D958" s="46"/>
    </row>
    <row r="959" s="8" customFormat="1" ht="15.75">
      <c r="D959" s="46"/>
    </row>
    <row r="960" s="8" customFormat="1" ht="15.75">
      <c r="D960" s="46"/>
    </row>
    <row r="961" s="8" customFormat="1" ht="15.75">
      <c r="D961" s="46"/>
    </row>
    <row r="962" s="8" customFormat="1" ht="15.75">
      <c r="D962" s="46"/>
    </row>
    <row r="963" s="8" customFormat="1" ht="15.75">
      <c r="D963" s="46"/>
    </row>
    <row r="964" s="8" customFormat="1" ht="15.75">
      <c r="D964" s="46"/>
    </row>
    <row r="965" s="8" customFormat="1" ht="15.75">
      <c r="D965" s="46"/>
    </row>
    <row r="966" s="8" customFormat="1" ht="15.75">
      <c r="D966" s="46"/>
    </row>
    <row r="967" s="8" customFormat="1" ht="15.75">
      <c r="D967" s="46"/>
    </row>
    <row r="968" s="8" customFormat="1" ht="15.75">
      <c r="D968" s="46"/>
    </row>
    <row r="969" s="8" customFormat="1" ht="15.75">
      <c r="D969" s="46"/>
    </row>
    <row r="970" s="8" customFormat="1" ht="15.75">
      <c r="D970" s="46"/>
    </row>
    <row r="971" s="8" customFormat="1" ht="15.75">
      <c r="D971" s="46"/>
    </row>
    <row r="972" s="8" customFormat="1" ht="15.75">
      <c r="D972" s="46"/>
    </row>
    <row r="973" s="8" customFormat="1" ht="15.75">
      <c r="D973" s="46"/>
    </row>
    <row r="974" s="8" customFormat="1" ht="15.75">
      <c r="D974" s="46"/>
    </row>
    <row r="975" s="8" customFormat="1" ht="15.75">
      <c r="D975" s="46"/>
    </row>
    <row r="976" s="8" customFormat="1" ht="15.75">
      <c r="D976" s="46"/>
    </row>
    <row r="977" s="8" customFormat="1" ht="15.75">
      <c r="D977" s="46"/>
    </row>
    <row r="978" s="8" customFormat="1" ht="15.75">
      <c r="D978" s="46"/>
    </row>
    <row r="979" s="8" customFormat="1" ht="15.75">
      <c r="D979" s="46"/>
    </row>
    <row r="980" s="8" customFormat="1" ht="15.75">
      <c r="D980" s="46"/>
    </row>
    <row r="981" s="8" customFormat="1" ht="15.75">
      <c r="D981" s="46"/>
    </row>
    <row r="982" s="8" customFormat="1" ht="15.75">
      <c r="D982" s="46"/>
    </row>
    <row r="983" s="8" customFormat="1" ht="15.75">
      <c r="D983" s="46"/>
    </row>
    <row r="984" s="8" customFormat="1" ht="15.75">
      <c r="D984" s="46"/>
    </row>
    <row r="985" s="8" customFormat="1" ht="15.75">
      <c r="D985" s="46"/>
    </row>
    <row r="986" s="8" customFormat="1" ht="15.75">
      <c r="D986" s="46"/>
    </row>
    <row r="987" s="8" customFormat="1" ht="15.75">
      <c r="D987" s="46"/>
    </row>
    <row r="988" s="8" customFormat="1" ht="15.75">
      <c r="D988" s="46"/>
    </row>
    <row r="989" s="8" customFormat="1" ht="15.75">
      <c r="D989" s="46"/>
    </row>
    <row r="990" s="8" customFormat="1" ht="15.75">
      <c r="D990" s="46"/>
    </row>
    <row r="991" s="8" customFormat="1" ht="15.75">
      <c r="D991" s="46"/>
    </row>
    <row r="992" s="8" customFormat="1" ht="15.75">
      <c r="D992" s="46"/>
    </row>
    <row r="993" s="8" customFormat="1" ht="15.75">
      <c r="D993" s="46"/>
    </row>
    <row r="994" s="8" customFormat="1" ht="15.75">
      <c r="D994" s="46"/>
    </row>
    <row r="995" s="8" customFormat="1" ht="15.75">
      <c r="D995" s="46"/>
    </row>
    <row r="996" s="8" customFormat="1" ht="15.75">
      <c r="D996" s="46"/>
    </row>
    <row r="997" s="8" customFormat="1" ht="15.75">
      <c r="D997" s="46"/>
    </row>
    <row r="998" s="8" customFormat="1" ht="15.75">
      <c r="D998" s="46"/>
    </row>
    <row r="999" s="8" customFormat="1" ht="15.75">
      <c r="D999" s="46"/>
    </row>
    <row r="1000" s="8" customFormat="1" ht="15.75">
      <c r="D1000" s="46"/>
    </row>
    <row r="1001" s="8" customFormat="1" ht="15.75">
      <c r="D1001" s="46"/>
    </row>
    <row r="1002" s="8" customFormat="1" ht="15.75">
      <c r="D1002" s="46"/>
    </row>
    <row r="1003" s="8" customFormat="1" ht="15.75">
      <c r="D1003" s="46"/>
    </row>
    <row r="1004" s="8" customFormat="1" ht="15.75">
      <c r="D1004" s="46"/>
    </row>
    <row r="1005" s="8" customFormat="1" ht="15.75">
      <c r="D1005" s="46"/>
    </row>
    <row r="1006" s="8" customFormat="1" ht="15.75">
      <c r="D1006" s="46"/>
    </row>
    <row r="1007" s="8" customFormat="1" ht="15.75">
      <c r="D1007" s="46"/>
    </row>
    <row r="1008" s="8" customFormat="1" ht="15.75">
      <c r="D1008" s="46"/>
    </row>
    <row r="1009" s="8" customFormat="1" ht="15.75">
      <c r="D1009" s="46"/>
    </row>
    <row r="1010" s="8" customFormat="1" ht="15.75">
      <c r="D1010" s="46"/>
    </row>
    <row r="1011" s="8" customFormat="1" ht="15.75">
      <c r="D1011" s="46"/>
    </row>
    <row r="1012" s="8" customFormat="1" ht="15.75">
      <c r="D1012" s="46"/>
    </row>
    <row r="1013" s="8" customFormat="1" ht="15.75">
      <c r="D1013" s="46"/>
    </row>
    <row r="1014" s="8" customFormat="1" ht="15.75">
      <c r="D1014" s="46"/>
    </row>
    <row r="1015" s="8" customFormat="1" ht="15.75">
      <c r="D1015" s="46"/>
    </row>
    <row r="1016" s="8" customFormat="1" ht="15.75">
      <c r="D1016" s="46"/>
    </row>
    <row r="1017" s="8" customFormat="1" ht="15.75">
      <c r="D1017" s="46"/>
    </row>
    <row r="1018" s="8" customFormat="1" ht="15.75">
      <c r="D1018" s="46"/>
    </row>
    <row r="1019" s="8" customFormat="1" ht="15.75">
      <c r="D1019" s="46"/>
    </row>
    <row r="1020" s="8" customFormat="1" ht="15.75">
      <c r="D1020" s="46"/>
    </row>
    <row r="1021" s="8" customFormat="1" ht="15.75">
      <c r="D1021" s="46"/>
    </row>
    <row r="1022" s="8" customFormat="1" ht="15.75">
      <c r="D1022" s="46"/>
    </row>
    <row r="1023" s="8" customFormat="1" ht="15.75">
      <c r="D1023" s="46"/>
    </row>
    <row r="1024" s="8" customFormat="1" ht="15.75">
      <c r="D1024" s="46"/>
    </row>
  </sheetData>
  <sheetProtection/>
  <mergeCells count="22">
    <mergeCell ref="A325:B325"/>
    <mergeCell ref="A221:B221"/>
    <mergeCell ref="A258:B258"/>
    <mergeCell ref="A259:B259"/>
    <mergeCell ref="A291:B291"/>
    <mergeCell ref="A292:B292"/>
    <mergeCell ref="A150:B150"/>
    <mergeCell ref="A7:B7"/>
    <mergeCell ref="A33:B33"/>
    <mergeCell ref="A185:B185"/>
    <mergeCell ref="A324:B324"/>
    <mergeCell ref="A61:B61"/>
    <mergeCell ref="A88:B88"/>
    <mergeCell ref="A115:B115"/>
    <mergeCell ref="A2:E2"/>
    <mergeCell ref="A3:E3"/>
    <mergeCell ref="A4:E4"/>
    <mergeCell ref="C5:C6"/>
    <mergeCell ref="D5:D6"/>
    <mergeCell ref="E5:E6"/>
    <mergeCell ref="A5:A6"/>
    <mergeCell ref="B5:B6"/>
  </mergeCells>
  <printOptions/>
  <pageMargins left="0.7" right="0.49" top="0.39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6.57421875" style="95" customWidth="1"/>
    <col min="2" max="2" width="43.140625" style="95" customWidth="1"/>
    <col min="3" max="3" width="10.421875" style="95" customWidth="1"/>
    <col min="4" max="4" width="10.8515625" style="95" customWidth="1"/>
    <col min="5" max="5" width="20.421875" style="95" customWidth="1"/>
    <col min="6" max="16384" width="9.140625" style="95" customWidth="1"/>
  </cols>
  <sheetData>
    <row r="1" spans="1:5" s="99" customFormat="1" ht="15.75">
      <c r="A1" s="94"/>
      <c r="B1" s="94"/>
      <c r="C1" s="97"/>
      <c r="D1" s="98"/>
      <c r="E1" s="97"/>
    </row>
    <row r="2" spans="1:5" s="99" customFormat="1" ht="36" customHeight="1">
      <c r="A2" s="288" t="s">
        <v>635</v>
      </c>
      <c r="B2" s="288"/>
      <c r="C2" s="288"/>
      <c r="D2" s="288"/>
      <c r="E2" s="288"/>
    </row>
    <row r="3" spans="1:5" s="99" customFormat="1" ht="33.75" customHeight="1">
      <c r="A3" s="288" t="s">
        <v>634</v>
      </c>
      <c r="B3" s="288"/>
      <c r="C3" s="288"/>
      <c r="D3" s="288"/>
      <c r="E3" s="288"/>
    </row>
    <row r="4" spans="1:5" s="99" customFormat="1" ht="16.5" thickBot="1">
      <c r="A4" s="289"/>
      <c r="B4" s="289"/>
      <c r="C4" s="289"/>
      <c r="D4" s="289"/>
      <c r="E4" s="289"/>
    </row>
    <row r="5" spans="1:5" s="2" customFormat="1" ht="16.5" thickTop="1">
      <c r="A5" s="290" t="s">
        <v>196</v>
      </c>
      <c r="B5" s="292" t="s">
        <v>214</v>
      </c>
      <c r="C5" s="298" t="s">
        <v>197</v>
      </c>
      <c r="D5" s="284" t="s">
        <v>215</v>
      </c>
      <c r="E5" s="286" t="s">
        <v>217</v>
      </c>
    </row>
    <row r="6" spans="1:5" s="2" customFormat="1" ht="15.75">
      <c r="A6" s="291"/>
      <c r="B6" s="293"/>
      <c r="C6" s="299"/>
      <c r="D6" s="285"/>
      <c r="E6" s="287"/>
    </row>
    <row r="7" spans="1:6" s="2" customFormat="1" ht="15.75">
      <c r="A7" s="302" t="s">
        <v>609</v>
      </c>
      <c r="B7" s="303"/>
      <c r="C7" s="303"/>
      <c r="D7" s="100">
        <f>D8+D25+D29+D31</f>
        <v>729500</v>
      </c>
      <c r="E7" s="101"/>
      <c r="F7" s="102"/>
    </row>
    <row r="8" spans="1:5" s="103" customFormat="1" ht="15.75">
      <c r="A8" s="294" t="s">
        <v>593</v>
      </c>
      <c r="B8" s="295"/>
      <c r="C8" s="295"/>
      <c r="D8" s="121">
        <f>SUM(D9:D24)</f>
        <v>350000</v>
      </c>
      <c r="E8" s="122"/>
    </row>
    <row r="9" spans="1:5" s="103" customFormat="1" ht="15.75">
      <c r="A9" s="123">
        <v>1</v>
      </c>
      <c r="B9" s="10" t="s">
        <v>229</v>
      </c>
      <c r="C9" s="11" t="s">
        <v>186</v>
      </c>
      <c r="D9" s="124">
        <v>30000</v>
      </c>
      <c r="E9" s="40" t="s">
        <v>212</v>
      </c>
    </row>
    <row r="10" spans="1:5" s="103" customFormat="1" ht="15.75">
      <c r="A10" s="123">
        <v>2</v>
      </c>
      <c r="B10" s="10" t="s">
        <v>230</v>
      </c>
      <c r="C10" s="11" t="s">
        <v>186</v>
      </c>
      <c r="D10" s="124">
        <v>29000</v>
      </c>
      <c r="E10" s="40" t="s">
        <v>212</v>
      </c>
    </row>
    <row r="11" spans="1:5" s="103" customFormat="1" ht="15.75">
      <c r="A11" s="123">
        <v>3</v>
      </c>
      <c r="B11" s="10" t="s">
        <v>231</v>
      </c>
      <c r="C11" s="11" t="s">
        <v>186</v>
      </c>
      <c r="D11" s="124">
        <v>17000</v>
      </c>
      <c r="E11" s="40" t="s">
        <v>212</v>
      </c>
    </row>
    <row r="12" spans="1:5" s="103" customFormat="1" ht="15.75">
      <c r="A12" s="123">
        <v>4</v>
      </c>
      <c r="B12" s="10" t="s">
        <v>232</v>
      </c>
      <c r="C12" s="11" t="s">
        <v>186</v>
      </c>
      <c r="D12" s="124">
        <v>16000</v>
      </c>
      <c r="E12" s="40" t="s">
        <v>212</v>
      </c>
    </row>
    <row r="13" spans="1:5" s="104" customFormat="1" ht="15.75">
      <c r="A13" s="123">
        <v>5</v>
      </c>
      <c r="B13" s="88" t="s">
        <v>233</v>
      </c>
      <c r="C13" s="89" t="s">
        <v>186</v>
      </c>
      <c r="D13" s="125">
        <v>45000</v>
      </c>
      <c r="E13" s="92" t="s">
        <v>212</v>
      </c>
    </row>
    <row r="14" spans="1:5" s="103" customFormat="1" ht="15.75">
      <c r="A14" s="123">
        <v>5</v>
      </c>
      <c r="B14" s="10" t="s">
        <v>234</v>
      </c>
      <c r="C14" s="11" t="s">
        <v>186</v>
      </c>
      <c r="D14" s="124">
        <v>13000</v>
      </c>
      <c r="E14" s="40" t="s">
        <v>212</v>
      </c>
    </row>
    <row r="15" spans="1:5" s="103" customFormat="1" ht="15.75">
      <c r="A15" s="123">
        <v>6</v>
      </c>
      <c r="B15" s="10" t="s">
        <v>235</v>
      </c>
      <c r="C15" s="11" t="s">
        <v>186</v>
      </c>
      <c r="D15" s="124">
        <v>13000</v>
      </c>
      <c r="E15" s="40" t="s">
        <v>212</v>
      </c>
    </row>
    <row r="16" spans="1:5" s="103" customFormat="1" ht="15.75">
      <c r="A16" s="123">
        <v>7</v>
      </c>
      <c r="B16" s="10" t="s">
        <v>236</v>
      </c>
      <c r="C16" s="11" t="s">
        <v>186</v>
      </c>
      <c r="D16" s="124">
        <v>16000</v>
      </c>
      <c r="E16" s="40" t="s">
        <v>212</v>
      </c>
    </row>
    <row r="17" spans="1:5" s="103" customFormat="1" ht="15.75" customHeight="1">
      <c r="A17" s="123">
        <v>8</v>
      </c>
      <c r="B17" s="10" t="s">
        <v>237</v>
      </c>
      <c r="C17" s="11" t="s">
        <v>186</v>
      </c>
      <c r="D17" s="124">
        <v>16000</v>
      </c>
      <c r="E17" s="40" t="s">
        <v>212</v>
      </c>
    </row>
    <row r="18" spans="1:5" s="104" customFormat="1" ht="21.75" customHeight="1">
      <c r="A18" s="123">
        <v>9</v>
      </c>
      <c r="B18" s="88" t="s">
        <v>238</v>
      </c>
      <c r="C18" s="89" t="s">
        <v>186</v>
      </c>
      <c r="D18" s="125">
        <v>35000</v>
      </c>
      <c r="E18" s="92" t="s">
        <v>212</v>
      </c>
    </row>
    <row r="19" spans="1:5" s="103" customFormat="1" ht="15.75">
      <c r="A19" s="123">
        <v>9</v>
      </c>
      <c r="B19" s="10" t="s">
        <v>239</v>
      </c>
      <c r="C19" s="11" t="s">
        <v>186</v>
      </c>
      <c r="D19" s="124">
        <v>12000</v>
      </c>
      <c r="E19" s="40" t="s">
        <v>212</v>
      </c>
    </row>
    <row r="20" spans="1:5" s="103" customFormat="1" ht="15.75">
      <c r="A20" s="123">
        <v>10</v>
      </c>
      <c r="B20" s="10" t="s">
        <v>240</v>
      </c>
      <c r="C20" s="11" t="s">
        <v>186</v>
      </c>
      <c r="D20" s="124">
        <v>12000</v>
      </c>
      <c r="E20" s="40" t="s">
        <v>212</v>
      </c>
    </row>
    <row r="21" spans="1:5" s="103" customFormat="1" ht="31.5">
      <c r="A21" s="123">
        <v>11</v>
      </c>
      <c r="B21" s="10" t="s">
        <v>241</v>
      </c>
      <c r="C21" s="11" t="s">
        <v>186</v>
      </c>
      <c r="D21" s="124">
        <v>24000</v>
      </c>
      <c r="E21" s="40" t="s">
        <v>212</v>
      </c>
    </row>
    <row r="22" spans="1:5" s="103" customFormat="1" ht="31.5">
      <c r="A22" s="123">
        <v>12</v>
      </c>
      <c r="B22" s="10" t="s">
        <v>242</v>
      </c>
      <c r="C22" s="11" t="s">
        <v>186</v>
      </c>
      <c r="D22" s="124">
        <v>24000</v>
      </c>
      <c r="E22" s="40" t="s">
        <v>212</v>
      </c>
    </row>
    <row r="23" spans="1:5" s="103" customFormat="1" ht="31.5">
      <c r="A23" s="123">
        <v>13</v>
      </c>
      <c r="B23" s="10" t="s">
        <v>243</v>
      </c>
      <c r="C23" s="11" t="s">
        <v>186</v>
      </c>
      <c r="D23" s="124">
        <v>24000</v>
      </c>
      <c r="E23" s="40" t="s">
        <v>212</v>
      </c>
    </row>
    <row r="24" spans="1:5" s="103" customFormat="1" ht="31.5">
      <c r="A24" s="123">
        <v>14</v>
      </c>
      <c r="B24" s="10" t="s">
        <v>244</v>
      </c>
      <c r="C24" s="11" t="s">
        <v>186</v>
      </c>
      <c r="D24" s="124">
        <v>24000</v>
      </c>
      <c r="E24" s="40" t="s">
        <v>212</v>
      </c>
    </row>
    <row r="25" spans="1:5" s="103" customFormat="1" ht="15.75">
      <c r="A25" s="300" t="s">
        <v>594</v>
      </c>
      <c r="B25" s="301"/>
      <c r="C25" s="126"/>
      <c r="D25" s="127">
        <f>SUM(D26:D28)</f>
        <v>53000</v>
      </c>
      <c r="E25" s="128"/>
    </row>
    <row r="26" spans="1:5" s="103" customFormat="1" ht="15.75">
      <c r="A26" s="123">
        <v>16</v>
      </c>
      <c r="B26" s="10" t="s">
        <v>247</v>
      </c>
      <c r="C26" s="11" t="s">
        <v>186</v>
      </c>
      <c r="D26" s="124">
        <v>13000</v>
      </c>
      <c r="E26" s="40" t="s">
        <v>212</v>
      </c>
    </row>
    <row r="27" spans="1:9" s="103" customFormat="1" ht="15.75">
      <c r="A27" s="123">
        <v>16</v>
      </c>
      <c r="B27" s="10" t="s">
        <v>250</v>
      </c>
      <c r="C27" s="11" t="s">
        <v>186</v>
      </c>
      <c r="D27" s="124">
        <v>24000</v>
      </c>
      <c r="E27" s="40" t="s">
        <v>212</v>
      </c>
      <c r="H27" s="99"/>
      <c r="I27" s="99"/>
    </row>
    <row r="28" spans="1:9" s="103" customFormat="1" ht="15.75">
      <c r="A28" s="123">
        <v>17</v>
      </c>
      <c r="B28" s="10" t="s">
        <v>251</v>
      </c>
      <c r="C28" s="11" t="s">
        <v>186</v>
      </c>
      <c r="D28" s="124">
        <v>16000</v>
      </c>
      <c r="E28" s="40" t="s">
        <v>212</v>
      </c>
      <c r="H28" s="99"/>
      <c r="I28" s="99"/>
    </row>
    <row r="29" spans="1:5" s="105" customFormat="1" ht="15.75">
      <c r="A29" s="300" t="s">
        <v>595</v>
      </c>
      <c r="B29" s="301"/>
      <c r="C29" s="126"/>
      <c r="D29" s="127">
        <f>D30</f>
        <v>12000</v>
      </c>
      <c r="E29" s="128"/>
    </row>
    <row r="30" spans="1:5" s="103" customFormat="1" ht="15.75">
      <c r="A30" s="123">
        <v>18</v>
      </c>
      <c r="B30" s="10" t="s">
        <v>248</v>
      </c>
      <c r="C30" s="11" t="s">
        <v>186</v>
      </c>
      <c r="D30" s="124">
        <v>12000</v>
      </c>
      <c r="E30" s="40" t="s">
        <v>212</v>
      </c>
    </row>
    <row r="31" spans="1:5" s="103" customFormat="1" ht="35.25" customHeight="1">
      <c r="A31" s="300" t="s">
        <v>596</v>
      </c>
      <c r="B31" s="301"/>
      <c r="C31" s="126"/>
      <c r="D31" s="127">
        <f>SUM(D32:D43)</f>
        <v>314500</v>
      </c>
      <c r="E31" s="128"/>
    </row>
    <row r="32" spans="1:5" s="103" customFormat="1" ht="15.75">
      <c r="A32" s="123">
        <v>19</v>
      </c>
      <c r="B32" s="10" t="s">
        <v>260</v>
      </c>
      <c r="C32" s="11" t="s">
        <v>186</v>
      </c>
      <c r="D32" s="124">
        <v>15000</v>
      </c>
      <c r="E32" s="40" t="s">
        <v>212</v>
      </c>
    </row>
    <row r="33" spans="1:5" s="103" customFormat="1" ht="15.75">
      <c r="A33" s="123">
        <v>20</v>
      </c>
      <c r="B33" s="10" t="s">
        <v>591</v>
      </c>
      <c r="C33" s="11" t="s">
        <v>186</v>
      </c>
      <c r="D33" s="124">
        <v>18000</v>
      </c>
      <c r="E33" s="40" t="s">
        <v>212</v>
      </c>
    </row>
    <row r="34" spans="1:5" s="104" customFormat="1" ht="15.75">
      <c r="A34" s="123">
        <v>21</v>
      </c>
      <c r="B34" s="88" t="s">
        <v>187</v>
      </c>
      <c r="C34" s="89" t="s">
        <v>186</v>
      </c>
      <c r="D34" s="125">
        <v>78000</v>
      </c>
      <c r="E34" s="92" t="s">
        <v>212</v>
      </c>
    </row>
    <row r="35" spans="1:5" s="104" customFormat="1" ht="15.75">
      <c r="A35" s="123">
        <v>22</v>
      </c>
      <c r="B35" s="88" t="s">
        <v>188</v>
      </c>
      <c r="C35" s="89" t="s">
        <v>186</v>
      </c>
      <c r="D35" s="125">
        <v>68000</v>
      </c>
      <c r="E35" s="92" t="s">
        <v>212</v>
      </c>
    </row>
    <row r="36" spans="1:5" s="104" customFormat="1" ht="15.75">
      <c r="A36" s="123">
        <v>23</v>
      </c>
      <c r="B36" s="88" t="s">
        <v>189</v>
      </c>
      <c r="C36" s="89" t="s">
        <v>186</v>
      </c>
      <c r="D36" s="125">
        <v>28000</v>
      </c>
      <c r="E36" s="92" t="s">
        <v>212</v>
      </c>
    </row>
    <row r="37" spans="1:5" s="103" customFormat="1" ht="15.75">
      <c r="A37" s="123">
        <v>24</v>
      </c>
      <c r="B37" s="10" t="s">
        <v>190</v>
      </c>
      <c r="C37" s="11" t="s">
        <v>186</v>
      </c>
      <c r="D37" s="124">
        <v>13000</v>
      </c>
      <c r="E37" s="40" t="s">
        <v>212</v>
      </c>
    </row>
    <row r="38" spans="1:5" s="103" customFormat="1" ht="31.5">
      <c r="A38" s="123">
        <v>25</v>
      </c>
      <c r="B38" s="10" t="s">
        <v>191</v>
      </c>
      <c r="C38" s="11" t="s">
        <v>186</v>
      </c>
      <c r="D38" s="124">
        <v>26500</v>
      </c>
      <c r="E38" s="40" t="s">
        <v>212</v>
      </c>
    </row>
    <row r="39" spans="1:5" s="103" customFormat="1" ht="15.75">
      <c r="A39" s="123">
        <v>26</v>
      </c>
      <c r="B39" s="10" t="s">
        <v>192</v>
      </c>
      <c r="C39" s="11" t="s">
        <v>186</v>
      </c>
      <c r="D39" s="124">
        <v>10000</v>
      </c>
      <c r="E39" s="40" t="s">
        <v>212</v>
      </c>
    </row>
    <row r="40" spans="1:5" s="103" customFormat="1" ht="31.5">
      <c r="A40" s="123">
        <v>27</v>
      </c>
      <c r="B40" s="10" t="s">
        <v>193</v>
      </c>
      <c r="C40" s="11" t="s">
        <v>186</v>
      </c>
      <c r="D40" s="124">
        <v>19000</v>
      </c>
      <c r="E40" s="40" t="s">
        <v>212</v>
      </c>
    </row>
    <row r="41" spans="1:5" s="103" customFormat="1" ht="31.5">
      <c r="A41" s="123">
        <v>28</v>
      </c>
      <c r="B41" s="10" t="s">
        <v>3</v>
      </c>
      <c r="C41" s="11" t="s">
        <v>186</v>
      </c>
      <c r="D41" s="124">
        <v>21000</v>
      </c>
      <c r="E41" s="40" t="s">
        <v>212</v>
      </c>
    </row>
    <row r="42" spans="1:5" s="105" customFormat="1" ht="31.5">
      <c r="A42" s="123">
        <v>29</v>
      </c>
      <c r="B42" s="10" t="s">
        <v>4</v>
      </c>
      <c r="C42" s="11" t="s">
        <v>186</v>
      </c>
      <c r="D42" s="124">
        <v>18000</v>
      </c>
      <c r="E42" s="40" t="s">
        <v>212</v>
      </c>
    </row>
    <row r="43" spans="1:5" s="106" customFormat="1" ht="15.75">
      <c r="A43" s="123">
        <v>30</v>
      </c>
      <c r="B43" s="129" t="s">
        <v>194</v>
      </c>
      <c r="C43" s="130" t="s">
        <v>186</v>
      </c>
      <c r="D43" s="131">
        <v>0</v>
      </c>
      <c r="E43" s="132" t="s">
        <v>604</v>
      </c>
    </row>
    <row r="44" spans="1:5" ht="15.75">
      <c r="A44" s="282" t="s">
        <v>592</v>
      </c>
      <c r="B44" s="283"/>
      <c r="C44" s="283"/>
      <c r="D44" s="133">
        <f>D45+D52+D70</f>
        <v>707500</v>
      </c>
      <c r="E44" s="134"/>
    </row>
    <row r="45" spans="1:5" s="107" customFormat="1" ht="15" customHeight="1">
      <c r="A45" s="296" t="s">
        <v>593</v>
      </c>
      <c r="B45" s="297"/>
      <c r="C45" s="135"/>
      <c r="D45" s="136">
        <f>SUM(D46:D51)</f>
        <v>96000</v>
      </c>
      <c r="E45" s="137"/>
    </row>
    <row r="46" spans="1:5" s="104" customFormat="1" ht="15.75" hidden="1">
      <c r="A46" s="138">
        <v>1</v>
      </c>
      <c r="B46" s="88" t="s">
        <v>233</v>
      </c>
      <c r="C46" s="89" t="s">
        <v>186</v>
      </c>
      <c r="D46" s="125"/>
      <c r="E46" s="92" t="s">
        <v>212</v>
      </c>
    </row>
    <row r="47" spans="1:5" s="104" customFormat="1" ht="0" customHeight="1" hidden="1">
      <c r="A47" s="138">
        <v>2</v>
      </c>
      <c r="B47" s="88" t="s">
        <v>238</v>
      </c>
      <c r="C47" s="89" t="s">
        <v>186</v>
      </c>
      <c r="D47" s="125"/>
      <c r="E47" s="92" t="s">
        <v>212</v>
      </c>
    </row>
    <row r="48" spans="1:5" s="107" customFormat="1" ht="31.5">
      <c r="A48" s="138">
        <v>1</v>
      </c>
      <c r="B48" s="7" t="s">
        <v>241</v>
      </c>
      <c r="C48" s="4" t="s">
        <v>186</v>
      </c>
      <c r="D48" s="5">
        <v>24000</v>
      </c>
      <c r="E48" s="54" t="s">
        <v>212</v>
      </c>
    </row>
    <row r="49" spans="1:5" s="107" customFormat="1" ht="31.5">
      <c r="A49" s="138">
        <v>2</v>
      </c>
      <c r="B49" s="7" t="s">
        <v>242</v>
      </c>
      <c r="C49" s="4" t="s">
        <v>186</v>
      </c>
      <c r="D49" s="5">
        <v>24000</v>
      </c>
      <c r="E49" s="54" t="s">
        <v>212</v>
      </c>
    </row>
    <row r="50" spans="1:5" s="107" customFormat="1" ht="31.5">
      <c r="A50" s="138">
        <v>3</v>
      </c>
      <c r="B50" s="7" t="s">
        <v>243</v>
      </c>
      <c r="C50" s="4" t="s">
        <v>186</v>
      </c>
      <c r="D50" s="5">
        <v>24000</v>
      </c>
      <c r="E50" s="54" t="s">
        <v>212</v>
      </c>
    </row>
    <row r="51" spans="1:5" s="107" customFormat="1" ht="31.5">
      <c r="A51" s="138">
        <v>4</v>
      </c>
      <c r="B51" s="7" t="s">
        <v>244</v>
      </c>
      <c r="C51" s="4" t="s">
        <v>186</v>
      </c>
      <c r="D51" s="5">
        <v>24000</v>
      </c>
      <c r="E51" s="54" t="s">
        <v>212</v>
      </c>
    </row>
    <row r="52" spans="1:5" s="107" customFormat="1" ht="15.75">
      <c r="A52" s="296" t="s">
        <v>597</v>
      </c>
      <c r="B52" s="297"/>
      <c r="C52" s="135"/>
      <c r="D52" s="136">
        <f>SUM(D53:D69)</f>
        <v>330000</v>
      </c>
      <c r="E52" s="137"/>
    </row>
    <row r="53" spans="1:5" s="107" customFormat="1" ht="15.75">
      <c r="A53" s="139">
        <v>5</v>
      </c>
      <c r="B53" s="7" t="s">
        <v>229</v>
      </c>
      <c r="C53" s="4" t="s">
        <v>186</v>
      </c>
      <c r="D53" s="5">
        <v>33000</v>
      </c>
      <c r="E53" s="54" t="s">
        <v>212</v>
      </c>
    </row>
    <row r="54" spans="1:5" s="107" customFormat="1" ht="15.75">
      <c r="A54" s="139">
        <v>6</v>
      </c>
      <c r="B54" s="7" t="s">
        <v>245</v>
      </c>
      <c r="C54" s="4" t="s">
        <v>186</v>
      </c>
      <c r="D54" s="5">
        <v>31000</v>
      </c>
      <c r="E54" s="54" t="s">
        <v>212</v>
      </c>
    </row>
    <row r="55" spans="1:6" s="107" customFormat="1" ht="15.75">
      <c r="A55" s="139">
        <v>7</v>
      </c>
      <c r="B55" s="7" t="s">
        <v>246</v>
      </c>
      <c r="C55" s="4" t="s">
        <v>186</v>
      </c>
      <c r="D55" s="5">
        <v>28000</v>
      </c>
      <c r="E55" s="54" t="s">
        <v>212</v>
      </c>
      <c r="F55" s="108"/>
    </row>
    <row r="56" spans="1:5" s="107" customFormat="1" ht="15.75">
      <c r="A56" s="139">
        <v>8</v>
      </c>
      <c r="B56" s="7" t="s">
        <v>247</v>
      </c>
      <c r="C56" s="4" t="s">
        <v>186</v>
      </c>
      <c r="D56" s="5">
        <v>13000</v>
      </c>
      <c r="E56" s="54" t="s">
        <v>212</v>
      </c>
    </row>
    <row r="57" spans="1:5" s="107" customFormat="1" ht="15.75">
      <c r="A57" s="139">
        <v>9</v>
      </c>
      <c r="B57" s="7" t="s">
        <v>248</v>
      </c>
      <c r="C57" s="4" t="s">
        <v>186</v>
      </c>
      <c r="D57" s="5">
        <v>12000</v>
      </c>
      <c r="E57" s="54" t="s">
        <v>212</v>
      </c>
    </row>
    <row r="58" spans="1:5" s="107" customFormat="1" ht="15.75">
      <c r="A58" s="139">
        <v>10</v>
      </c>
      <c r="B58" s="7" t="s">
        <v>249</v>
      </c>
      <c r="C58" s="4" t="s">
        <v>186</v>
      </c>
      <c r="D58" s="5">
        <v>13000</v>
      </c>
      <c r="E58" s="54" t="s">
        <v>212</v>
      </c>
    </row>
    <row r="59" spans="1:9" s="107" customFormat="1" ht="15.75">
      <c r="A59" s="139">
        <v>11</v>
      </c>
      <c r="B59" s="7" t="s">
        <v>250</v>
      </c>
      <c r="C59" s="4" t="s">
        <v>186</v>
      </c>
      <c r="D59" s="5">
        <v>24000</v>
      </c>
      <c r="E59" s="54" t="s">
        <v>212</v>
      </c>
      <c r="H59" s="109"/>
      <c r="I59" s="109"/>
    </row>
    <row r="60" spans="1:9" s="107" customFormat="1" ht="15.75">
      <c r="A60" s="139">
        <v>12</v>
      </c>
      <c r="B60" s="7" t="s">
        <v>251</v>
      </c>
      <c r="C60" s="4" t="s">
        <v>186</v>
      </c>
      <c r="D60" s="5">
        <v>16000</v>
      </c>
      <c r="E60" s="54" t="s">
        <v>212</v>
      </c>
      <c r="H60" s="109"/>
      <c r="I60" s="109"/>
    </row>
    <row r="61" spans="1:9" s="107" customFormat="1" ht="15.75">
      <c r="A61" s="139">
        <v>13</v>
      </c>
      <c r="B61" s="7" t="s">
        <v>252</v>
      </c>
      <c r="C61" s="4" t="s">
        <v>186</v>
      </c>
      <c r="D61" s="5">
        <v>16000</v>
      </c>
      <c r="E61" s="54" t="s">
        <v>212</v>
      </c>
      <c r="H61" s="109"/>
      <c r="I61" s="109"/>
    </row>
    <row r="62" spans="1:9" s="107" customFormat="1" ht="15.75">
      <c r="A62" s="139">
        <v>14</v>
      </c>
      <c r="B62" s="7" t="s">
        <v>253</v>
      </c>
      <c r="C62" s="4" t="s">
        <v>186</v>
      </c>
      <c r="D62" s="5">
        <v>12000</v>
      </c>
      <c r="E62" s="54" t="s">
        <v>212</v>
      </c>
      <c r="H62" s="109"/>
      <c r="I62" s="109"/>
    </row>
    <row r="63" spans="1:9" s="107" customFormat="1" ht="15.75">
      <c r="A63" s="139">
        <v>15</v>
      </c>
      <c r="B63" s="7" t="s">
        <v>254</v>
      </c>
      <c r="C63" s="4" t="s">
        <v>186</v>
      </c>
      <c r="D63" s="5">
        <v>15000</v>
      </c>
      <c r="E63" s="54" t="s">
        <v>212</v>
      </c>
      <c r="H63" s="109"/>
      <c r="I63" s="109"/>
    </row>
    <row r="64" spans="1:5" s="107" customFormat="1" ht="15.75">
      <c r="A64" s="139">
        <v>16</v>
      </c>
      <c r="B64" s="7" t="s">
        <v>255</v>
      </c>
      <c r="C64" s="4" t="s">
        <v>186</v>
      </c>
      <c r="D64" s="5">
        <v>16000</v>
      </c>
      <c r="E64" s="54" t="s">
        <v>212</v>
      </c>
    </row>
    <row r="65" spans="1:5" s="107" customFormat="1" ht="15.75">
      <c r="A65" s="139">
        <v>17</v>
      </c>
      <c r="B65" s="7" t="s">
        <v>256</v>
      </c>
      <c r="C65" s="4" t="s">
        <v>186</v>
      </c>
      <c r="D65" s="5">
        <v>15000</v>
      </c>
      <c r="E65" s="54" t="s">
        <v>212</v>
      </c>
    </row>
    <row r="66" spans="1:5" s="107" customFormat="1" ht="15.75">
      <c r="A66" s="139">
        <v>18</v>
      </c>
      <c r="B66" s="7" t="s">
        <v>257</v>
      </c>
      <c r="C66" s="4" t="s">
        <v>186</v>
      </c>
      <c r="D66" s="5">
        <v>9000</v>
      </c>
      <c r="E66" s="54" t="s">
        <v>212</v>
      </c>
    </row>
    <row r="67" spans="1:5" s="107" customFormat="1" ht="15.75">
      <c r="A67" s="139">
        <v>19</v>
      </c>
      <c r="B67" s="7" t="s">
        <v>240</v>
      </c>
      <c r="C67" s="4" t="s">
        <v>186</v>
      </c>
      <c r="D67" s="5">
        <v>7000</v>
      </c>
      <c r="E67" s="54" t="s">
        <v>212</v>
      </c>
    </row>
    <row r="68" spans="1:5" s="107" customFormat="1" ht="15.75">
      <c r="A68" s="139">
        <v>20</v>
      </c>
      <c r="B68" s="7" t="s">
        <v>258</v>
      </c>
      <c r="C68" s="4" t="s">
        <v>186</v>
      </c>
      <c r="D68" s="5">
        <v>35000</v>
      </c>
      <c r="E68" s="54" t="s">
        <v>212</v>
      </c>
    </row>
    <row r="69" spans="1:5" s="107" customFormat="1" ht="15.75">
      <c r="A69" s="139">
        <v>21</v>
      </c>
      <c r="B69" s="7" t="s">
        <v>259</v>
      </c>
      <c r="C69" s="4" t="s">
        <v>186</v>
      </c>
      <c r="D69" s="5">
        <v>35000</v>
      </c>
      <c r="E69" s="54" t="s">
        <v>212</v>
      </c>
    </row>
    <row r="70" spans="1:5" s="107" customFormat="1" ht="30" customHeight="1">
      <c r="A70" s="296" t="s">
        <v>598</v>
      </c>
      <c r="B70" s="297"/>
      <c r="C70" s="140"/>
      <c r="D70" s="136">
        <f>SUM(D71:D80)</f>
        <v>281500</v>
      </c>
      <c r="E70" s="141"/>
    </row>
    <row r="71" spans="1:5" s="104" customFormat="1" ht="15.75">
      <c r="A71" s="138">
        <v>22</v>
      </c>
      <c r="B71" s="88" t="s">
        <v>187</v>
      </c>
      <c r="C71" s="89" t="s">
        <v>186</v>
      </c>
      <c r="D71" s="125">
        <f>D34</f>
        <v>78000</v>
      </c>
      <c r="E71" s="92" t="s">
        <v>212</v>
      </c>
    </row>
    <row r="72" spans="1:5" s="104" customFormat="1" ht="15.75">
      <c r="A72" s="138">
        <v>23</v>
      </c>
      <c r="B72" s="88" t="s">
        <v>188</v>
      </c>
      <c r="C72" s="89" t="s">
        <v>186</v>
      </c>
      <c r="D72" s="125">
        <f>D35</f>
        <v>68000</v>
      </c>
      <c r="E72" s="92" t="s">
        <v>212</v>
      </c>
    </row>
    <row r="73" spans="1:5" s="104" customFormat="1" ht="15.75">
      <c r="A73" s="138">
        <v>24</v>
      </c>
      <c r="B73" s="88" t="s">
        <v>189</v>
      </c>
      <c r="C73" s="89" t="s">
        <v>186</v>
      </c>
      <c r="D73" s="125">
        <f>D36</f>
        <v>28000</v>
      </c>
      <c r="E73" s="92" t="s">
        <v>212</v>
      </c>
    </row>
    <row r="74" spans="1:5" s="107" customFormat="1" ht="15.75">
      <c r="A74" s="138">
        <v>25</v>
      </c>
      <c r="B74" s="7" t="s">
        <v>190</v>
      </c>
      <c r="C74" s="4" t="s">
        <v>186</v>
      </c>
      <c r="D74" s="5">
        <v>13000</v>
      </c>
      <c r="E74" s="54" t="s">
        <v>212</v>
      </c>
    </row>
    <row r="75" spans="1:5" s="107" customFormat="1" ht="31.5">
      <c r="A75" s="138">
        <v>26</v>
      </c>
      <c r="B75" s="7" t="s">
        <v>191</v>
      </c>
      <c r="C75" s="4" t="s">
        <v>186</v>
      </c>
      <c r="D75" s="5">
        <v>26500</v>
      </c>
      <c r="E75" s="54" t="s">
        <v>212</v>
      </c>
    </row>
    <row r="76" spans="1:5" s="107" customFormat="1" ht="15.75">
      <c r="A76" s="138">
        <v>27</v>
      </c>
      <c r="B76" s="7" t="s">
        <v>192</v>
      </c>
      <c r="C76" s="4" t="s">
        <v>186</v>
      </c>
      <c r="D76" s="5">
        <v>10000</v>
      </c>
      <c r="E76" s="54" t="s">
        <v>212</v>
      </c>
    </row>
    <row r="77" spans="1:5" s="107" customFormat="1" ht="31.5">
      <c r="A77" s="138">
        <v>28</v>
      </c>
      <c r="B77" s="7" t="s">
        <v>193</v>
      </c>
      <c r="C77" s="4" t="s">
        <v>186</v>
      </c>
      <c r="D77" s="5">
        <v>19000</v>
      </c>
      <c r="E77" s="54" t="s">
        <v>212</v>
      </c>
    </row>
    <row r="78" spans="1:5" s="107" customFormat="1" ht="31.5">
      <c r="A78" s="138">
        <v>29</v>
      </c>
      <c r="B78" s="7" t="s">
        <v>3</v>
      </c>
      <c r="C78" s="4" t="s">
        <v>186</v>
      </c>
      <c r="D78" s="5">
        <v>21000</v>
      </c>
      <c r="E78" s="54" t="s">
        <v>212</v>
      </c>
    </row>
    <row r="79" spans="1:5" s="110" customFormat="1" ht="31.5">
      <c r="A79" s="138">
        <v>30</v>
      </c>
      <c r="B79" s="7" t="s">
        <v>4</v>
      </c>
      <c r="C79" s="4" t="s">
        <v>186</v>
      </c>
      <c r="D79" s="5">
        <v>18000</v>
      </c>
      <c r="E79" s="54" t="s">
        <v>212</v>
      </c>
    </row>
    <row r="80" spans="1:5" s="104" customFormat="1" ht="15.75">
      <c r="A80" s="138">
        <v>31</v>
      </c>
      <c r="B80" s="88" t="s">
        <v>194</v>
      </c>
      <c r="C80" s="89" t="s">
        <v>186</v>
      </c>
      <c r="D80" s="125">
        <f>D43</f>
        <v>0</v>
      </c>
      <c r="E80" s="92" t="str">
        <f>E43</f>
        <v>Chưa có đơn giá</v>
      </c>
    </row>
    <row r="81" spans="1:5" s="111" customFormat="1" ht="15.75">
      <c r="A81" s="282" t="s">
        <v>599</v>
      </c>
      <c r="B81" s="283"/>
      <c r="C81" s="283"/>
      <c r="D81" s="142">
        <f>D82+D89+D105+D107</f>
        <v>709500</v>
      </c>
      <c r="E81" s="143"/>
    </row>
    <row r="82" spans="1:5" s="107" customFormat="1" ht="14.25" customHeight="1">
      <c r="A82" s="296" t="s">
        <v>593</v>
      </c>
      <c r="B82" s="297"/>
      <c r="C82" s="140"/>
      <c r="D82" s="136">
        <f>SUM(D83:D88)</f>
        <v>96000</v>
      </c>
      <c r="E82" s="141"/>
    </row>
    <row r="83" spans="1:5" s="104" customFormat="1" ht="15.75" hidden="1">
      <c r="A83" s="138">
        <v>1</v>
      </c>
      <c r="B83" s="88" t="s">
        <v>233</v>
      </c>
      <c r="C83" s="89" t="s">
        <v>186</v>
      </c>
      <c r="D83" s="125"/>
      <c r="E83" s="92" t="s">
        <v>212</v>
      </c>
    </row>
    <row r="84" spans="1:5" s="104" customFormat="1" ht="15.75" hidden="1">
      <c r="A84" s="138">
        <v>2</v>
      </c>
      <c r="B84" s="88" t="s">
        <v>238</v>
      </c>
      <c r="C84" s="89" t="s">
        <v>186</v>
      </c>
      <c r="D84" s="125"/>
      <c r="E84" s="92" t="s">
        <v>212</v>
      </c>
    </row>
    <row r="85" spans="1:5" s="107" customFormat="1" ht="31.5">
      <c r="A85" s="139">
        <v>1</v>
      </c>
      <c r="B85" s="7" t="s">
        <v>241</v>
      </c>
      <c r="C85" s="4" t="s">
        <v>186</v>
      </c>
      <c r="D85" s="5">
        <v>24000</v>
      </c>
      <c r="E85" s="54" t="s">
        <v>212</v>
      </c>
    </row>
    <row r="86" spans="1:5" s="107" customFormat="1" ht="31.5">
      <c r="A86" s="139">
        <v>2</v>
      </c>
      <c r="B86" s="7" t="s">
        <v>242</v>
      </c>
      <c r="C86" s="4" t="s">
        <v>186</v>
      </c>
      <c r="D86" s="5">
        <v>24000</v>
      </c>
      <c r="E86" s="54" t="s">
        <v>212</v>
      </c>
    </row>
    <row r="87" spans="1:5" s="107" customFormat="1" ht="31.5">
      <c r="A87" s="139">
        <v>3</v>
      </c>
      <c r="B87" s="7" t="s">
        <v>243</v>
      </c>
      <c r="C87" s="4" t="s">
        <v>186</v>
      </c>
      <c r="D87" s="5">
        <v>24000</v>
      </c>
      <c r="E87" s="54" t="s">
        <v>212</v>
      </c>
    </row>
    <row r="88" spans="1:5" s="107" customFormat="1" ht="31.5">
      <c r="A88" s="139">
        <v>4</v>
      </c>
      <c r="B88" s="7" t="s">
        <v>244</v>
      </c>
      <c r="C88" s="4" t="s">
        <v>186</v>
      </c>
      <c r="D88" s="5">
        <v>24000</v>
      </c>
      <c r="E88" s="54" t="s">
        <v>212</v>
      </c>
    </row>
    <row r="89" spans="1:5" s="107" customFormat="1" ht="15.75">
      <c r="A89" s="296" t="s">
        <v>594</v>
      </c>
      <c r="B89" s="297"/>
      <c r="C89" s="140"/>
      <c r="D89" s="136">
        <f>SUM(D90:D104)</f>
        <v>302000</v>
      </c>
      <c r="E89" s="141"/>
    </row>
    <row r="90" spans="1:5" s="107" customFormat="1" ht="15.75">
      <c r="A90" s="139">
        <v>5</v>
      </c>
      <c r="B90" s="7" t="s">
        <v>229</v>
      </c>
      <c r="C90" s="4" t="s">
        <v>186</v>
      </c>
      <c r="D90" s="5">
        <v>33000</v>
      </c>
      <c r="E90" s="54" t="s">
        <v>212</v>
      </c>
    </row>
    <row r="91" spans="1:5" s="107" customFormat="1" ht="15.75">
      <c r="A91" s="139">
        <v>6</v>
      </c>
      <c r="B91" s="7" t="s">
        <v>245</v>
      </c>
      <c r="C91" s="4" t="s">
        <v>186</v>
      </c>
      <c r="D91" s="5">
        <v>31000</v>
      </c>
      <c r="E91" s="54" t="s">
        <v>212</v>
      </c>
    </row>
    <row r="92" spans="1:6" s="107" customFormat="1" ht="15.75">
      <c r="A92" s="139">
        <v>7</v>
      </c>
      <c r="B92" s="7" t="s">
        <v>246</v>
      </c>
      <c r="C92" s="4" t="s">
        <v>186</v>
      </c>
      <c r="D92" s="5">
        <v>28000</v>
      </c>
      <c r="E92" s="54" t="s">
        <v>212</v>
      </c>
      <c r="F92" s="108"/>
    </row>
    <row r="93" spans="1:5" s="107" customFormat="1" ht="15.75">
      <c r="A93" s="139">
        <v>8</v>
      </c>
      <c r="B93" s="7" t="s">
        <v>247</v>
      </c>
      <c r="C93" s="4" t="s">
        <v>186</v>
      </c>
      <c r="D93" s="5">
        <v>13000</v>
      </c>
      <c r="E93" s="54" t="s">
        <v>212</v>
      </c>
    </row>
    <row r="94" spans="1:5" s="107" customFormat="1" ht="15.75">
      <c r="A94" s="139">
        <v>9</v>
      </c>
      <c r="B94" s="7" t="s">
        <v>249</v>
      </c>
      <c r="C94" s="4" t="s">
        <v>186</v>
      </c>
      <c r="D94" s="5">
        <v>13000</v>
      </c>
      <c r="E94" s="54" t="s">
        <v>212</v>
      </c>
    </row>
    <row r="95" spans="1:9" s="107" customFormat="1" ht="15.75">
      <c r="A95" s="139">
        <v>10</v>
      </c>
      <c r="B95" s="7" t="s">
        <v>250</v>
      </c>
      <c r="C95" s="4" t="s">
        <v>186</v>
      </c>
      <c r="D95" s="5">
        <v>24000</v>
      </c>
      <c r="E95" s="54" t="s">
        <v>212</v>
      </c>
      <c r="H95" s="109"/>
      <c r="I95" s="109"/>
    </row>
    <row r="96" spans="1:9" s="107" customFormat="1" ht="15.75">
      <c r="A96" s="139">
        <v>11</v>
      </c>
      <c r="B96" s="7" t="s">
        <v>251</v>
      </c>
      <c r="C96" s="4" t="s">
        <v>186</v>
      </c>
      <c r="D96" s="5">
        <v>16000</v>
      </c>
      <c r="E96" s="54" t="s">
        <v>212</v>
      </c>
      <c r="H96" s="109"/>
      <c r="I96" s="109"/>
    </row>
    <row r="97" spans="1:9" s="107" customFormat="1" ht="15.75">
      <c r="A97" s="139">
        <v>12</v>
      </c>
      <c r="B97" s="7" t="s">
        <v>253</v>
      </c>
      <c r="C97" s="4" t="s">
        <v>186</v>
      </c>
      <c r="D97" s="5">
        <v>12000</v>
      </c>
      <c r="E97" s="54" t="s">
        <v>212</v>
      </c>
      <c r="H97" s="109"/>
      <c r="I97" s="109"/>
    </row>
    <row r="98" spans="1:9" s="107" customFormat="1" ht="15.75">
      <c r="A98" s="139">
        <v>13</v>
      </c>
      <c r="B98" s="7" t="s">
        <v>254</v>
      </c>
      <c r="C98" s="4" t="s">
        <v>186</v>
      </c>
      <c r="D98" s="5">
        <v>15000</v>
      </c>
      <c r="E98" s="54" t="s">
        <v>212</v>
      </c>
      <c r="H98" s="109"/>
      <c r="I98" s="109"/>
    </row>
    <row r="99" spans="1:5" s="107" customFormat="1" ht="15.75">
      <c r="A99" s="139">
        <v>14</v>
      </c>
      <c r="B99" s="7" t="s">
        <v>255</v>
      </c>
      <c r="C99" s="4" t="s">
        <v>186</v>
      </c>
      <c r="D99" s="5">
        <v>16000</v>
      </c>
      <c r="E99" s="54" t="s">
        <v>212</v>
      </c>
    </row>
    <row r="100" spans="1:5" s="107" customFormat="1" ht="15.75">
      <c r="A100" s="139">
        <v>15</v>
      </c>
      <c r="B100" s="7" t="s">
        <v>256</v>
      </c>
      <c r="C100" s="4" t="s">
        <v>186</v>
      </c>
      <c r="D100" s="5">
        <v>15000</v>
      </c>
      <c r="E100" s="54" t="s">
        <v>212</v>
      </c>
    </row>
    <row r="101" spans="1:5" s="107" customFormat="1" ht="15.75">
      <c r="A101" s="139">
        <v>16</v>
      </c>
      <c r="B101" s="7" t="s">
        <v>257</v>
      </c>
      <c r="C101" s="4" t="s">
        <v>186</v>
      </c>
      <c r="D101" s="5">
        <v>9000</v>
      </c>
      <c r="E101" s="54" t="s">
        <v>212</v>
      </c>
    </row>
    <row r="102" spans="1:5" s="107" customFormat="1" ht="15.75">
      <c r="A102" s="139">
        <v>17</v>
      </c>
      <c r="B102" s="7" t="s">
        <v>240</v>
      </c>
      <c r="C102" s="4" t="s">
        <v>186</v>
      </c>
      <c r="D102" s="5">
        <v>7000</v>
      </c>
      <c r="E102" s="54" t="s">
        <v>212</v>
      </c>
    </row>
    <row r="103" spans="1:5" s="107" customFormat="1" ht="15.75">
      <c r="A103" s="139">
        <v>18</v>
      </c>
      <c r="B103" s="7" t="s">
        <v>258</v>
      </c>
      <c r="C103" s="4" t="s">
        <v>186</v>
      </c>
      <c r="D103" s="5">
        <v>35000</v>
      </c>
      <c r="E103" s="54" t="s">
        <v>212</v>
      </c>
    </row>
    <row r="104" spans="1:5" s="107" customFormat="1" ht="15.75">
      <c r="A104" s="139">
        <v>19</v>
      </c>
      <c r="B104" s="7" t="s">
        <v>259</v>
      </c>
      <c r="C104" s="4" t="s">
        <v>186</v>
      </c>
      <c r="D104" s="5">
        <v>35000</v>
      </c>
      <c r="E104" s="54" t="s">
        <v>212</v>
      </c>
    </row>
    <row r="105" spans="1:5" s="110" customFormat="1" ht="15.75">
      <c r="A105" s="296" t="s">
        <v>595</v>
      </c>
      <c r="B105" s="297"/>
      <c r="C105" s="140"/>
      <c r="D105" s="136">
        <f>D106</f>
        <v>12000</v>
      </c>
      <c r="E105" s="141"/>
    </row>
    <row r="106" spans="1:5" s="107" customFormat="1" ht="15.75">
      <c r="A106" s="139">
        <v>20</v>
      </c>
      <c r="B106" s="7" t="s">
        <v>195</v>
      </c>
      <c r="C106" s="4" t="s">
        <v>186</v>
      </c>
      <c r="D106" s="5">
        <v>12000</v>
      </c>
      <c r="E106" s="54" t="s">
        <v>212</v>
      </c>
    </row>
    <row r="107" spans="1:5" s="107" customFormat="1" ht="29.25" customHeight="1">
      <c r="A107" s="304" t="s">
        <v>596</v>
      </c>
      <c r="B107" s="305"/>
      <c r="C107" s="140"/>
      <c r="D107" s="136">
        <f>SUM(D108:D118)</f>
        <v>299500</v>
      </c>
      <c r="E107" s="141"/>
    </row>
    <row r="108" spans="1:5" s="107" customFormat="1" ht="15.75">
      <c r="A108" s="139">
        <v>21</v>
      </c>
      <c r="B108" s="7" t="s">
        <v>590</v>
      </c>
      <c r="C108" s="4" t="s">
        <v>186</v>
      </c>
      <c r="D108" s="5">
        <v>18000</v>
      </c>
      <c r="E108" s="54" t="s">
        <v>212</v>
      </c>
    </row>
    <row r="109" spans="1:5" s="104" customFormat="1" ht="15.75">
      <c r="A109" s="139">
        <v>22</v>
      </c>
      <c r="B109" s="88" t="s">
        <v>187</v>
      </c>
      <c r="C109" s="89" t="s">
        <v>186</v>
      </c>
      <c r="D109" s="125">
        <f>D71</f>
        <v>78000</v>
      </c>
      <c r="E109" s="92" t="s">
        <v>212</v>
      </c>
    </row>
    <row r="110" spans="1:5" s="104" customFormat="1" ht="15.75">
      <c r="A110" s="139">
        <v>23</v>
      </c>
      <c r="B110" s="88" t="s">
        <v>188</v>
      </c>
      <c r="C110" s="89" t="s">
        <v>186</v>
      </c>
      <c r="D110" s="125">
        <f>D72</f>
        <v>68000</v>
      </c>
      <c r="E110" s="92" t="s">
        <v>212</v>
      </c>
    </row>
    <row r="111" spans="1:5" s="104" customFormat="1" ht="15.75">
      <c r="A111" s="139">
        <v>24</v>
      </c>
      <c r="B111" s="88" t="s">
        <v>189</v>
      </c>
      <c r="C111" s="89" t="s">
        <v>186</v>
      </c>
      <c r="D111" s="125">
        <f>D73</f>
        <v>28000</v>
      </c>
      <c r="E111" s="92" t="s">
        <v>212</v>
      </c>
    </row>
    <row r="112" spans="1:5" s="107" customFormat="1" ht="15.75">
      <c r="A112" s="139">
        <v>25</v>
      </c>
      <c r="B112" s="7" t="s">
        <v>190</v>
      </c>
      <c r="C112" s="4" t="s">
        <v>186</v>
      </c>
      <c r="D112" s="5">
        <v>13000</v>
      </c>
      <c r="E112" s="54" t="s">
        <v>212</v>
      </c>
    </row>
    <row r="113" spans="1:5" s="107" customFormat="1" ht="31.5">
      <c r="A113" s="139">
        <v>26</v>
      </c>
      <c r="B113" s="7" t="s">
        <v>191</v>
      </c>
      <c r="C113" s="4" t="s">
        <v>186</v>
      </c>
      <c r="D113" s="5">
        <v>26500</v>
      </c>
      <c r="E113" s="54" t="s">
        <v>212</v>
      </c>
    </row>
    <row r="114" spans="1:5" s="107" customFormat="1" ht="15.75">
      <c r="A114" s="139">
        <v>27</v>
      </c>
      <c r="B114" s="7" t="s">
        <v>192</v>
      </c>
      <c r="C114" s="4" t="s">
        <v>186</v>
      </c>
      <c r="D114" s="5">
        <v>10000</v>
      </c>
      <c r="E114" s="54" t="s">
        <v>212</v>
      </c>
    </row>
    <row r="115" spans="1:5" s="107" customFormat="1" ht="31.5">
      <c r="A115" s="139">
        <v>28</v>
      </c>
      <c r="B115" s="7" t="s">
        <v>193</v>
      </c>
      <c r="C115" s="4" t="s">
        <v>186</v>
      </c>
      <c r="D115" s="5">
        <v>19000</v>
      </c>
      <c r="E115" s="54" t="s">
        <v>212</v>
      </c>
    </row>
    <row r="116" spans="1:5" s="107" customFormat="1" ht="31.5">
      <c r="A116" s="139">
        <v>29</v>
      </c>
      <c r="B116" s="7" t="s">
        <v>3</v>
      </c>
      <c r="C116" s="4" t="s">
        <v>186</v>
      </c>
      <c r="D116" s="5">
        <v>21000</v>
      </c>
      <c r="E116" s="54" t="s">
        <v>212</v>
      </c>
    </row>
    <row r="117" spans="1:5" s="110" customFormat="1" ht="31.5">
      <c r="A117" s="139">
        <v>30</v>
      </c>
      <c r="B117" s="7" t="s">
        <v>4</v>
      </c>
      <c r="C117" s="4" t="s">
        <v>186</v>
      </c>
      <c r="D117" s="5">
        <v>18000</v>
      </c>
      <c r="E117" s="54" t="s">
        <v>212</v>
      </c>
    </row>
    <row r="118" spans="1:5" s="104" customFormat="1" ht="15.75">
      <c r="A118" s="139">
        <v>31</v>
      </c>
      <c r="B118" s="88" t="s">
        <v>194</v>
      </c>
      <c r="C118" s="89" t="s">
        <v>186</v>
      </c>
      <c r="D118" s="125">
        <f>D80</f>
        <v>0</v>
      </c>
      <c r="E118" s="92" t="str">
        <f>E80</f>
        <v>Chưa có đơn giá</v>
      </c>
    </row>
    <row r="119" spans="1:5" s="111" customFormat="1" ht="15.75">
      <c r="A119" s="282" t="s">
        <v>605</v>
      </c>
      <c r="B119" s="283"/>
      <c r="C119" s="283"/>
      <c r="D119" s="133">
        <f>D120+D137+D141+D143</f>
        <v>649500</v>
      </c>
      <c r="E119" s="134"/>
    </row>
    <row r="120" spans="1:5" s="107" customFormat="1" ht="15.75">
      <c r="A120" s="296" t="s">
        <v>600</v>
      </c>
      <c r="B120" s="297"/>
      <c r="C120" s="140"/>
      <c r="D120" s="136">
        <f>SUM(D121:D136)</f>
        <v>270000</v>
      </c>
      <c r="E120" s="141"/>
    </row>
    <row r="121" spans="1:5" s="107" customFormat="1" ht="15.75">
      <c r="A121" s="139">
        <v>1</v>
      </c>
      <c r="B121" s="7" t="s">
        <v>229</v>
      </c>
      <c r="C121" s="4" t="s">
        <v>186</v>
      </c>
      <c r="D121" s="5">
        <v>30000</v>
      </c>
      <c r="E121" s="54" t="s">
        <v>212</v>
      </c>
    </row>
    <row r="122" spans="1:5" s="107" customFormat="1" ht="15.75">
      <c r="A122" s="139">
        <v>2</v>
      </c>
      <c r="B122" s="7" t="s">
        <v>230</v>
      </c>
      <c r="C122" s="4" t="s">
        <v>186</v>
      </c>
      <c r="D122" s="5">
        <v>29000</v>
      </c>
      <c r="E122" s="54" t="s">
        <v>212</v>
      </c>
    </row>
    <row r="123" spans="1:5" s="107" customFormat="1" ht="15.75">
      <c r="A123" s="139">
        <v>3</v>
      </c>
      <c r="B123" s="7" t="s">
        <v>231</v>
      </c>
      <c r="C123" s="4" t="s">
        <v>186</v>
      </c>
      <c r="D123" s="5">
        <v>17000</v>
      </c>
      <c r="E123" s="54" t="s">
        <v>212</v>
      </c>
    </row>
    <row r="124" spans="1:5" s="107" customFormat="1" ht="34.5" customHeight="1">
      <c r="A124" s="139">
        <v>4</v>
      </c>
      <c r="B124" s="7" t="s">
        <v>232</v>
      </c>
      <c r="C124" s="4" t="s">
        <v>186</v>
      </c>
      <c r="D124" s="5">
        <v>16000</v>
      </c>
      <c r="E124" s="54" t="s">
        <v>212</v>
      </c>
    </row>
    <row r="125" spans="1:5" s="104" customFormat="1" ht="34.5" customHeight="1">
      <c r="A125" s="139">
        <v>5</v>
      </c>
      <c r="B125" s="88" t="s">
        <v>233</v>
      </c>
      <c r="C125" s="89" t="s">
        <v>186</v>
      </c>
      <c r="D125" s="125"/>
      <c r="E125" s="92" t="s">
        <v>212</v>
      </c>
    </row>
    <row r="126" spans="1:5" s="107" customFormat="1" ht="34.5" customHeight="1">
      <c r="A126" s="139">
        <v>5</v>
      </c>
      <c r="B126" s="7" t="s">
        <v>234</v>
      </c>
      <c r="C126" s="4" t="s">
        <v>186</v>
      </c>
      <c r="D126" s="5">
        <v>13000</v>
      </c>
      <c r="E126" s="54" t="s">
        <v>212</v>
      </c>
    </row>
    <row r="127" spans="1:5" s="107" customFormat="1" ht="15.75">
      <c r="A127" s="139">
        <v>6</v>
      </c>
      <c r="B127" s="7" t="s">
        <v>235</v>
      </c>
      <c r="C127" s="4" t="s">
        <v>186</v>
      </c>
      <c r="D127" s="5">
        <v>13000</v>
      </c>
      <c r="E127" s="54" t="s">
        <v>212</v>
      </c>
    </row>
    <row r="128" spans="1:5" s="107" customFormat="1" ht="34.5" customHeight="1">
      <c r="A128" s="139">
        <v>7</v>
      </c>
      <c r="B128" s="7" t="s">
        <v>236</v>
      </c>
      <c r="C128" s="4" t="s">
        <v>186</v>
      </c>
      <c r="D128" s="5">
        <v>16000</v>
      </c>
      <c r="E128" s="54" t="s">
        <v>212</v>
      </c>
    </row>
    <row r="129" spans="1:5" s="107" customFormat="1" ht="25.5" customHeight="1">
      <c r="A129" s="139">
        <v>8</v>
      </c>
      <c r="B129" s="7" t="s">
        <v>237</v>
      </c>
      <c r="C129" s="4" t="s">
        <v>186</v>
      </c>
      <c r="D129" s="5">
        <v>16000</v>
      </c>
      <c r="E129" s="54" t="s">
        <v>212</v>
      </c>
    </row>
    <row r="130" spans="1:5" s="104" customFormat="1" ht="25.5" customHeight="1">
      <c r="A130" s="139">
        <v>10</v>
      </c>
      <c r="B130" s="88" t="s">
        <v>238</v>
      </c>
      <c r="C130" s="89" t="s">
        <v>186</v>
      </c>
      <c r="D130" s="125"/>
      <c r="E130" s="92" t="s">
        <v>212</v>
      </c>
    </row>
    <row r="131" spans="1:5" s="107" customFormat="1" ht="25.5" customHeight="1">
      <c r="A131" s="139">
        <v>9</v>
      </c>
      <c r="B131" s="7" t="s">
        <v>239</v>
      </c>
      <c r="C131" s="4" t="s">
        <v>186</v>
      </c>
      <c r="D131" s="5">
        <v>12000</v>
      </c>
      <c r="E131" s="54" t="s">
        <v>212</v>
      </c>
    </row>
    <row r="132" spans="1:5" s="107" customFormat="1" ht="15.75">
      <c r="A132" s="139">
        <v>10</v>
      </c>
      <c r="B132" s="7" t="s">
        <v>240</v>
      </c>
      <c r="C132" s="4" t="s">
        <v>186</v>
      </c>
      <c r="D132" s="5">
        <v>12000</v>
      </c>
      <c r="E132" s="54" t="s">
        <v>212</v>
      </c>
    </row>
    <row r="133" spans="1:5" s="107" customFormat="1" ht="31.5">
      <c r="A133" s="139">
        <v>11</v>
      </c>
      <c r="B133" s="7" t="s">
        <v>241</v>
      </c>
      <c r="C133" s="4" t="s">
        <v>186</v>
      </c>
      <c r="D133" s="5">
        <v>24000</v>
      </c>
      <c r="E133" s="54" t="s">
        <v>212</v>
      </c>
    </row>
    <row r="134" spans="1:5" s="107" customFormat="1" ht="31.5">
      <c r="A134" s="139">
        <v>12</v>
      </c>
      <c r="B134" s="7" t="s">
        <v>242</v>
      </c>
      <c r="C134" s="4" t="s">
        <v>186</v>
      </c>
      <c r="D134" s="5">
        <v>24000</v>
      </c>
      <c r="E134" s="54" t="s">
        <v>212</v>
      </c>
    </row>
    <row r="135" spans="1:5" s="107" customFormat="1" ht="31.5">
      <c r="A135" s="139">
        <v>13</v>
      </c>
      <c r="B135" s="7" t="s">
        <v>243</v>
      </c>
      <c r="C135" s="4" t="s">
        <v>186</v>
      </c>
      <c r="D135" s="5">
        <v>24000</v>
      </c>
      <c r="E135" s="54" t="s">
        <v>212</v>
      </c>
    </row>
    <row r="136" spans="1:5" s="107" customFormat="1" ht="31.5">
      <c r="A136" s="139">
        <v>14</v>
      </c>
      <c r="B136" s="7" t="s">
        <v>244</v>
      </c>
      <c r="C136" s="4" t="s">
        <v>186</v>
      </c>
      <c r="D136" s="5">
        <v>24000</v>
      </c>
      <c r="E136" s="54" t="s">
        <v>212</v>
      </c>
    </row>
    <row r="137" spans="1:5" s="107" customFormat="1" ht="15.75">
      <c r="A137" s="296" t="s">
        <v>601</v>
      </c>
      <c r="B137" s="297"/>
      <c r="C137" s="140"/>
      <c r="D137" s="136">
        <f>SUM(D138:D140)</f>
        <v>53000</v>
      </c>
      <c r="E137" s="141"/>
    </row>
    <row r="138" spans="1:5" s="107" customFormat="1" ht="15.75">
      <c r="A138" s="139">
        <v>15</v>
      </c>
      <c r="B138" s="7" t="s">
        <v>247</v>
      </c>
      <c r="C138" s="4" t="s">
        <v>186</v>
      </c>
      <c r="D138" s="5">
        <v>13000</v>
      </c>
      <c r="E138" s="54" t="s">
        <v>212</v>
      </c>
    </row>
    <row r="139" spans="1:9" s="107" customFormat="1" ht="15.75">
      <c r="A139" s="139">
        <v>16</v>
      </c>
      <c r="B139" s="7" t="s">
        <v>250</v>
      </c>
      <c r="C139" s="4" t="s">
        <v>186</v>
      </c>
      <c r="D139" s="5">
        <v>24000</v>
      </c>
      <c r="E139" s="54" t="s">
        <v>212</v>
      </c>
      <c r="H139" s="109"/>
      <c r="I139" s="109"/>
    </row>
    <row r="140" spans="1:9" s="107" customFormat="1" ht="15.75">
      <c r="A140" s="139">
        <v>17</v>
      </c>
      <c r="B140" s="7" t="s">
        <v>251</v>
      </c>
      <c r="C140" s="4" t="s">
        <v>186</v>
      </c>
      <c r="D140" s="5">
        <v>16000</v>
      </c>
      <c r="E140" s="54" t="s">
        <v>212</v>
      </c>
      <c r="H140" s="109"/>
      <c r="I140" s="109"/>
    </row>
    <row r="141" spans="1:5" s="110" customFormat="1" ht="15.75">
      <c r="A141" s="296" t="s">
        <v>595</v>
      </c>
      <c r="B141" s="297"/>
      <c r="C141" s="140"/>
      <c r="D141" s="136">
        <f>D142</f>
        <v>12000</v>
      </c>
      <c r="E141" s="141"/>
    </row>
    <row r="142" spans="1:5" s="107" customFormat="1" ht="15.75">
      <c r="A142" s="139">
        <v>18</v>
      </c>
      <c r="B142" s="7" t="s">
        <v>195</v>
      </c>
      <c r="C142" s="4" t="s">
        <v>186</v>
      </c>
      <c r="D142" s="5">
        <v>12000</v>
      </c>
      <c r="E142" s="54" t="s">
        <v>212</v>
      </c>
    </row>
    <row r="143" spans="1:5" s="107" customFormat="1" ht="30.75" customHeight="1">
      <c r="A143" s="296" t="s">
        <v>602</v>
      </c>
      <c r="B143" s="297"/>
      <c r="C143" s="140"/>
      <c r="D143" s="136">
        <f>SUM(D144:D155)</f>
        <v>314500</v>
      </c>
      <c r="E143" s="141"/>
    </row>
    <row r="144" spans="1:5" s="107" customFormat="1" ht="15.75">
      <c r="A144" s="139">
        <v>19</v>
      </c>
      <c r="B144" s="7" t="s">
        <v>260</v>
      </c>
      <c r="C144" s="4" t="s">
        <v>186</v>
      </c>
      <c r="D144" s="5">
        <v>15000</v>
      </c>
      <c r="E144" s="54" t="s">
        <v>212</v>
      </c>
    </row>
    <row r="145" spans="1:5" s="107" customFormat="1" ht="15.75">
      <c r="A145" s="139">
        <v>20</v>
      </c>
      <c r="B145" s="7" t="s">
        <v>590</v>
      </c>
      <c r="C145" s="4" t="s">
        <v>186</v>
      </c>
      <c r="D145" s="5">
        <v>18000</v>
      </c>
      <c r="E145" s="54" t="s">
        <v>212</v>
      </c>
    </row>
    <row r="146" spans="1:5" s="104" customFormat="1" ht="15.75">
      <c r="A146" s="139">
        <v>21</v>
      </c>
      <c r="B146" s="88" t="s">
        <v>187</v>
      </c>
      <c r="C146" s="89" t="s">
        <v>186</v>
      </c>
      <c r="D146" s="125">
        <f>D109</f>
        <v>78000</v>
      </c>
      <c r="E146" s="92" t="s">
        <v>212</v>
      </c>
    </row>
    <row r="147" spans="1:5" s="104" customFormat="1" ht="15.75">
      <c r="A147" s="139">
        <v>22</v>
      </c>
      <c r="B147" s="88" t="s">
        <v>188</v>
      </c>
      <c r="C147" s="89" t="s">
        <v>186</v>
      </c>
      <c r="D147" s="125">
        <f>D110</f>
        <v>68000</v>
      </c>
      <c r="E147" s="92" t="s">
        <v>212</v>
      </c>
    </row>
    <row r="148" spans="1:5" s="104" customFormat="1" ht="15.75">
      <c r="A148" s="139">
        <v>23</v>
      </c>
      <c r="B148" s="88" t="s">
        <v>189</v>
      </c>
      <c r="C148" s="89" t="s">
        <v>186</v>
      </c>
      <c r="D148" s="125">
        <f>D111</f>
        <v>28000</v>
      </c>
      <c r="E148" s="92" t="s">
        <v>212</v>
      </c>
    </row>
    <row r="149" spans="1:5" s="107" customFormat="1" ht="15.75">
      <c r="A149" s="139">
        <v>24</v>
      </c>
      <c r="B149" s="7" t="s">
        <v>190</v>
      </c>
      <c r="C149" s="4" t="s">
        <v>186</v>
      </c>
      <c r="D149" s="5">
        <v>13000</v>
      </c>
      <c r="E149" s="54" t="s">
        <v>212</v>
      </c>
    </row>
    <row r="150" spans="1:5" s="107" customFormat="1" ht="31.5">
      <c r="A150" s="139">
        <v>25</v>
      </c>
      <c r="B150" s="7" t="s">
        <v>191</v>
      </c>
      <c r="C150" s="4" t="s">
        <v>186</v>
      </c>
      <c r="D150" s="5">
        <v>26500</v>
      </c>
      <c r="E150" s="54" t="s">
        <v>212</v>
      </c>
    </row>
    <row r="151" spans="1:5" s="107" customFormat="1" ht="15.75">
      <c r="A151" s="139">
        <v>26</v>
      </c>
      <c r="B151" s="7" t="s">
        <v>192</v>
      </c>
      <c r="C151" s="4" t="s">
        <v>186</v>
      </c>
      <c r="D151" s="5">
        <v>10000</v>
      </c>
      <c r="E151" s="54" t="s">
        <v>212</v>
      </c>
    </row>
    <row r="152" spans="1:5" s="107" customFormat="1" ht="31.5">
      <c r="A152" s="139">
        <v>27</v>
      </c>
      <c r="B152" s="7" t="s">
        <v>193</v>
      </c>
      <c r="C152" s="4" t="s">
        <v>186</v>
      </c>
      <c r="D152" s="5">
        <v>19000</v>
      </c>
      <c r="E152" s="54" t="s">
        <v>212</v>
      </c>
    </row>
    <row r="153" spans="1:5" s="107" customFormat="1" ht="31.5">
      <c r="A153" s="139">
        <v>28</v>
      </c>
      <c r="B153" s="7" t="s">
        <v>3</v>
      </c>
      <c r="C153" s="4" t="s">
        <v>186</v>
      </c>
      <c r="D153" s="5">
        <v>21000</v>
      </c>
      <c r="E153" s="54" t="s">
        <v>212</v>
      </c>
    </row>
    <row r="154" spans="1:5" s="110" customFormat="1" ht="31.5">
      <c r="A154" s="139">
        <v>29</v>
      </c>
      <c r="B154" s="7" t="s">
        <v>4</v>
      </c>
      <c r="C154" s="4" t="s">
        <v>186</v>
      </c>
      <c r="D154" s="5">
        <v>18000</v>
      </c>
      <c r="E154" s="54" t="s">
        <v>212</v>
      </c>
    </row>
    <row r="155" spans="1:5" s="112" customFormat="1" ht="16.5" thickBot="1">
      <c r="A155" s="144">
        <v>30</v>
      </c>
      <c r="B155" s="145" t="s">
        <v>194</v>
      </c>
      <c r="C155" s="146" t="s">
        <v>186</v>
      </c>
      <c r="D155" s="147">
        <f>D118</f>
        <v>0</v>
      </c>
      <c r="E155" s="148" t="str">
        <f>E80</f>
        <v>Chưa có đơn giá</v>
      </c>
    </row>
    <row r="156" ht="15.75" thickTop="1"/>
  </sheetData>
  <sheetProtection/>
  <mergeCells count="27">
    <mergeCell ref="A137:B137"/>
    <mergeCell ref="A141:B141"/>
    <mergeCell ref="A143:B143"/>
    <mergeCell ref="A82:B82"/>
    <mergeCell ref="A89:B89"/>
    <mergeCell ref="A107:B107"/>
    <mergeCell ref="A119:C119"/>
    <mergeCell ref="A120:B120"/>
    <mergeCell ref="A105:B105"/>
    <mergeCell ref="A81:C81"/>
    <mergeCell ref="A8:C8"/>
    <mergeCell ref="A45:B45"/>
    <mergeCell ref="A52:B52"/>
    <mergeCell ref="A70:B70"/>
    <mergeCell ref="C5:C6"/>
    <mergeCell ref="A25:B25"/>
    <mergeCell ref="A29:B29"/>
    <mergeCell ref="A31:B31"/>
    <mergeCell ref="A7:C7"/>
    <mergeCell ref="A44:C44"/>
    <mergeCell ref="D5:D6"/>
    <mergeCell ref="E5:E6"/>
    <mergeCell ref="A2:E2"/>
    <mergeCell ref="A3:E3"/>
    <mergeCell ref="A4:E4"/>
    <mergeCell ref="A5:A6"/>
    <mergeCell ref="B5:B6"/>
  </mergeCells>
  <printOptions/>
  <pageMargins left="0.7" right="0.32" top="0.53" bottom="0.43" header="0.5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6"/>
  <sheetViews>
    <sheetView zoomScalePageLayoutView="0" workbookViewId="0" topLeftCell="A257">
      <selection activeCell="B269" sqref="B269"/>
    </sheetView>
  </sheetViews>
  <sheetFormatPr defaultColWidth="9.140625" defaultRowHeight="15"/>
  <cols>
    <col min="1" max="1" width="5.28125" style="149" customWidth="1"/>
    <col min="2" max="2" width="37.8515625" style="6" bestFit="1" customWidth="1"/>
    <col min="3" max="3" width="13.00390625" style="150" customWidth="1"/>
    <col min="4" max="12" width="8.28125" style="149" customWidth="1"/>
    <col min="13" max="15" width="7.7109375" style="149" customWidth="1"/>
    <col min="16" max="16" width="9.140625" style="6" customWidth="1"/>
    <col min="17" max="17" width="9.8515625" style="6" bestFit="1" customWidth="1"/>
    <col min="18" max="18" width="18.28125" style="6" customWidth="1"/>
    <col min="19" max="19" width="18.7109375" style="6" bestFit="1" customWidth="1"/>
    <col min="20" max="20" width="11.28125" style="6" bestFit="1" customWidth="1"/>
    <col min="21" max="16384" width="9.140625" style="6" customWidth="1"/>
  </cols>
  <sheetData>
    <row r="1" spans="1:15" s="1" customFormat="1" ht="18.7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s="1" customFormat="1" ht="15.75" customHeight="1">
      <c r="A2" s="310" t="s">
        <v>639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s="1" customFormat="1" ht="15.7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5" s="1" customFormat="1" ht="1.5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</row>
    <row r="5" spans="1:15" s="1" customFormat="1" ht="1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</row>
    <row r="6" spans="2:18" ht="15.75">
      <c r="B6" s="18">
        <f>+I6+J6+K6+L6</f>
        <v>50</v>
      </c>
      <c r="C6" s="222">
        <f>+D6+E6+F6+G6+H6</f>
        <v>101</v>
      </c>
      <c r="D6" s="223">
        <v>11</v>
      </c>
      <c r="E6" s="223">
        <v>33</v>
      </c>
      <c r="F6" s="223">
        <v>30</v>
      </c>
      <c r="G6" s="223">
        <v>12</v>
      </c>
      <c r="H6" s="223">
        <f>12+3</f>
        <v>15</v>
      </c>
      <c r="I6" s="223">
        <v>11</v>
      </c>
      <c r="J6" s="223">
        <v>21</v>
      </c>
      <c r="K6" s="223">
        <v>6</v>
      </c>
      <c r="L6" s="223">
        <f>1+11</f>
        <v>12</v>
      </c>
      <c r="M6" s="223">
        <f>28</f>
        <v>28</v>
      </c>
      <c r="N6" s="223"/>
      <c r="O6" s="223">
        <v>0</v>
      </c>
      <c r="P6" s="18"/>
      <c r="Q6" s="18"/>
      <c r="R6" s="18"/>
    </row>
    <row r="7" ht="1.5" customHeight="1" thickBot="1"/>
    <row r="8" spans="1:15" s="9" customFormat="1" ht="15" customHeight="1" thickTop="1">
      <c r="A8" s="313" t="s">
        <v>0</v>
      </c>
      <c r="B8" s="315" t="s">
        <v>5</v>
      </c>
      <c r="C8" s="315" t="s">
        <v>637</v>
      </c>
      <c r="D8" s="308" t="s">
        <v>6</v>
      </c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9"/>
    </row>
    <row r="9" spans="1:15" s="9" customFormat="1" ht="15.75">
      <c r="A9" s="314"/>
      <c r="B9" s="316"/>
      <c r="C9" s="316"/>
      <c r="D9" s="175" t="s">
        <v>7</v>
      </c>
      <c r="E9" s="175" t="s">
        <v>8</v>
      </c>
      <c r="F9" s="175" t="s">
        <v>9</v>
      </c>
      <c r="G9" s="175" t="s">
        <v>10</v>
      </c>
      <c r="H9" s="175" t="s">
        <v>11</v>
      </c>
      <c r="I9" s="175" t="s">
        <v>12</v>
      </c>
      <c r="J9" s="175" t="s">
        <v>13</v>
      </c>
      <c r="K9" s="175" t="s">
        <v>14</v>
      </c>
      <c r="L9" s="175" t="s">
        <v>15</v>
      </c>
      <c r="M9" s="175" t="s">
        <v>16</v>
      </c>
      <c r="N9" s="175" t="s">
        <v>17</v>
      </c>
      <c r="O9" s="151" t="s">
        <v>18</v>
      </c>
    </row>
    <row r="10" spans="1:19" ht="15.75">
      <c r="A10" s="152" t="s">
        <v>19</v>
      </c>
      <c r="B10" s="153" t="s">
        <v>20</v>
      </c>
      <c r="C10" s="154">
        <f>SUM(D10:O10)</f>
        <v>14453</v>
      </c>
      <c r="D10" s="155">
        <f>+D13+D44+D68+D96+D122+D139+D171+D194</f>
        <v>3805</v>
      </c>
      <c r="E10" s="155">
        <f>+E13+E44+E68+E96+E122+E139+E171+E194</f>
        <v>3113</v>
      </c>
      <c r="F10" s="155">
        <f>+F13+F44+F68+F96+F122+F139+F171+F194</f>
        <v>2692</v>
      </c>
      <c r="G10" s="155">
        <f>+G13+G44+G68+G96+G122+G139+G171+G194</f>
        <v>2508</v>
      </c>
      <c r="H10" s="155">
        <f>+H13+H44+H68+H96+H122+H139+H171+H194</f>
        <v>2335</v>
      </c>
      <c r="I10" s="155"/>
      <c r="J10" s="155"/>
      <c r="K10" s="155"/>
      <c r="L10" s="155"/>
      <c r="M10" s="155">
        <f>+M13+M44+M68+M96+M122+M139+M171+M194</f>
        <v>0</v>
      </c>
      <c r="N10" s="155">
        <f>+N13+N44+N68+N96+N122+N139+N171+N194</f>
        <v>0</v>
      </c>
      <c r="O10" s="156">
        <f>+O13+O44+O68+O96+O122+O139+O171+O194</f>
        <v>0</v>
      </c>
      <c r="R10" s="157"/>
      <c r="S10" s="193"/>
    </row>
    <row r="11" spans="1:19" ht="15.75">
      <c r="A11" s="152" t="s">
        <v>21</v>
      </c>
      <c r="B11" s="153" t="s">
        <v>22</v>
      </c>
      <c r="C11" s="154">
        <f>SUM(D11:O11)</f>
        <v>7028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f>+I13+I44+I68+I96+I122+I139+I171+I194</f>
        <v>2201</v>
      </c>
      <c r="J11" s="155">
        <f>+J13+J44+J68+J96+J122+J139+J171+J194</f>
        <v>1815</v>
      </c>
      <c r="K11" s="155">
        <f>+K13+K44+K68+K96+K122+K139+K171+K194</f>
        <v>1720</v>
      </c>
      <c r="L11" s="155">
        <f>+L13+L44+L68+L96+L122+L139+L171+L194</f>
        <v>1292</v>
      </c>
      <c r="M11" s="155">
        <v>0</v>
      </c>
      <c r="N11" s="155">
        <v>0</v>
      </c>
      <c r="O11" s="156">
        <v>0</v>
      </c>
      <c r="R11" s="157"/>
      <c r="S11" s="193"/>
    </row>
    <row r="12" spans="1:19" ht="15.75">
      <c r="A12" s="152" t="s">
        <v>23</v>
      </c>
      <c r="B12" s="153" t="s">
        <v>24</v>
      </c>
      <c r="C12" s="154">
        <f>SUM(D12:O12)</f>
        <v>1125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f>+M228</f>
        <v>463</v>
      </c>
      <c r="N12" s="155">
        <f>+N228</f>
        <v>345</v>
      </c>
      <c r="O12" s="156">
        <f>+O228</f>
        <v>317</v>
      </c>
      <c r="Q12" s="157"/>
      <c r="R12" s="157"/>
      <c r="S12" s="193"/>
    </row>
    <row r="13" spans="1:16" s="9" customFormat="1" ht="15.75">
      <c r="A13" s="210" t="s">
        <v>25</v>
      </c>
      <c r="B13" s="211" t="s">
        <v>26</v>
      </c>
      <c r="C13" s="176">
        <f aca="true" t="shared" si="0" ref="C13:O13">+C14+C33</f>
        <v>2222</v>
      </c>
      <c r="D13" s="176">
        <f>+D14+D33</f>
        <v>373</v>
      </c>
      <c r="E13" s="176">
        <f t="shared" si="0"/>
        <v>325</v>
      </c>
      <c r="F13" s="176">
        <f t="shared" si="0"/>
        <v>297</v>
      </c>
      <c r="G13" s="176">
        <f t="shared" si="0"/>
        <v>264</v>
      </c>
      <c r="H13" s="176">
        <f t="shared" si="0"/>
        <v>254</v>
      </c>
      <c r="I13" s="176">
        <f t="shared" si="0"/>
        <v>215</v>
      </c>
      <c r="J13" s="176">
        <f t="shared" si="0"/>
        <v>187</v>
      </c>
      <c r="K13" s="176">
        <f t="shared" si="0"/>
        <v>178</v>
      </c>
      <c r="L13" s="176">
        <f t="shared" si="0"/>
        <v>129</v>
      </c>
      <c r="M13" s="176">
        <f t="shared" si="0"/>
        <v>0</v>
      </c>
      <c r="N13" s="176">
        <f t="shared" si="0"/>
        <v>0</v>
      </c>
      <c r="O13" s="177">
        <f t="shared" si="0"/>
        <v>0</v>
      </c>
      <c r="P13" s="6"/>
    </row>
    <row r="14" spans="1:19" s="9" customFormat="1" ht="15.75">
      <c r="A14" s="210"/>
      <c r="B14" s="211" t="s">
        <v>20</v>
      </c>
      <c r="C14" s="176">
        <f aca="true" t="shared" si="1" ref="C14:O14">SUM(C15:C32)</f>
        <v>1493</v>
      </c>
      <c r="D14" s="176">
        <f>SUM(D15:D32)</f>
        <v>370</v>
      </c>
      <c r="E14" s="176">
        <f t="shared" si="1"/>
        <v>322</v>
      </c>
      <c r="F14" s="176">
        <f t="shared" si="1"/>
        <v>293</v>
      </c>
      <c r="G14" s="176">
        <f t="shared" si="1"/>
        <v>257</v>
      </c>
      <c r="H14" s="176">
        <f t="shared" si="1"/>
        <v>251</v>
      </c>
      <c r="I14" s="176">
        <f t="shared" si="1"/>
        <v>0</v>
      </c>
      <c r="J14" s="176">
        <f t="shared" si="1"/>
        <v>0</v>
      </c>
      <c r="K14" s="176">
        <f t="shared" si="1"/>
        <v>0</v>
      </c>
      <c r="L14" s="176">
        <f t="shared" si="1"/>
        <v>0</v>
      </c>
      <c r="M14" s="176">
        <f t="shared" si="1"/>
        <v>0</v>
      </c>
      <c r="N14" s="176">
        <f t="shared" si="1"/>
        <v>0</v>
      </c>
      <c r="O14" s="177">
        <f t="shared" si="1"/>
        <v>0</v>
      </c>
      <c r="P14" s="6"/>
      <c r="S14" s="194"/>
    </row>
    <row r="15" spans="1:17" ht="15.75">
      <c r="A15" s="158">
        <v>1</v>
      </c>
      <c r="B15" s="159" t="s">
        <v>27</v>
      </c>
      <c r="C15" s="160">
        <f>+D15+E15+F15+G15+H15+I15+J15+K15+L15+M15+N15+O15</f>
        <v>77</v>
      </c>
      <c r="D15" s="155">
        <v>21</v>
      </c>
      <c r="E15" s="155">
        <v>12</v>
      </c>
      <c r="F15" s="155">
        <v>10</v>
      </c>
      <c r="G15" s="155">
        <v>19</v>
      </c>
      <c r="H15" s="155">
        <v>15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6">
        <v>0</v>
      </c>
      <c r="Q15" s="157"/>
    </row>
    <row r="16" spans="1:17" ht="15.75">
      <c r="A16" s="158">
        <v>2</v>
      </c>
      <c r="B16" s="159" t="s">
        <v>28</v>
      </c>
      <c r="C16" s="160">
        <f>+D16+E16+F16+G16+H16+I16+J16+K16+L16+M16+N16+O16</f>
        <v>114</v>
      </c>
      <c r="D16" s="155">
        <v>26</v>
      </c>
      <c r="E16" s="155">
        <v>23</v>
      </c>
      <c r="F16" s="155">
        <v>25</v>
      </c>
      <c r="G16" s="155">
        <v>16</v>
      </c>
      <c r="H16" s="155">
        <v>24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6">
        <v>0</v>
      </c>
      <c r="Q16" s="157"/>
    </row>
    <row r="17" spans="1:17" ht="15.75">
      <c r="A17" s="158">
        <v>3</v>
      </c>
      <c r="B17" s="159" t="s">
        <v>29</v>
      </c>
      <c r="C17" s="160">
        <f aca="true" t="shared" si="2" ref="C17:C32">+D17+E17+F17+G17+H17+I17+J17+K17+L17+M17+N17+O17</f>
        <v>140</v>
      </c>
      <c r="D17" s="155">
        <v>50</v>
      </c>
      <c r="E17" s="155">
        <v>30</v>
      </c>
      <c r="F17" s="155">
        <v>25</v>
      </c>
      <c r="G17" s="155">
        <v>20</v>
      </c>
      <c r="H17" s="155">
        <v>15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6">
        <v>0</v>
      </c>
      <c r="Q17" s="157"/>
    </row>
    <row r="18" spans="1:15" ht="15.75">
      <c r="A18" s="158">
        <v>4</v>
      </c>
      <c r="B18" s="159" t="s">
        <v>30</v>
      </c>
      <c r="C18" s="160">
        <f t="shared" si="2"/>
        <v>55</v>
      </c>
      <c r="D18" s="155">
        <v>9</v>
      </c>
      <c r="E18" s="155">
        <v>13</v>
      </c>
      <c r="F18" s="155">
        <v>13</v>
      </c>
      <c r="G18" s="155">
        <v>13</v>
      </c>
      <c r="H18" s="155">
        <v>7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6">
        <v>0</v>
      </c>
    </row>
    <row r="19" spans="1:15" ht="15.75">
      <c r="A19" s="158">
        <v>5</v>
      </c>
      <c r="B19" s="159" t="s">
        <v>31</v>
      </c>
      <c r="C19" s="160">
        <f t="shared" si="2"/>
        <v>103</v>
      </c>
      <c r="D19" s="155">
        <v>28</v>
      </c>
      <c r="E19" s="155">
        <v>20</v>
      </c>
      <c r="F19" s="155">
        <v>19</v>
      </c>
      <c r="G19" s="155">
        <v>17</v>
      </c>
      <c r="H19" s="155">
        <v>19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6">
        <v>0</v>
      </c>
    </row>
    <row r="20" spans="1:15" ht="15.75">
      <c r="A20" s="158">
        <v>6</v>
      </c>
      <c r="B20" s="159" t="s">
        <v>32</v>
      </c>
      <c r="C20" s="160">
        <f t="shared" si="2"/>
        <v>37</v>
      </c>
      <c r="D20" s="155">
        <v>10</v>
      </c>
      <c r="E20" s="155">
        <v>8</v>
      </c>
      <c r="F20" s="155">
        <v>6</v>
      </c>
      <c r="G20" s="155">
        <v>6</v>
      </c>
      <c r="H20" s="155">
        <v>7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6">
        <v>0</v>
      </c>
    </row>
    <row r="21" spans="1:18" ht="15.75">
      <c r="A21" s="158">
        <v>7</v>
      </c>
      <c r="B21" s="159" t="s">
        <v>33</v>
      </c>
      <c r="C21" s="160">
        <f t="shared" si="2"/>
        <v>65</v>
      </c>
      <c r="D21" s="155">
        <v>19</v>
      </c>
      <c r="E21" s="155">
        <v>14</v>
      </c>
      <c r="F21" s="155">
        <v>10</v>
      </c>
      <c r="G21" s="155">
        <v>12</v>
      </c>
      <c r="H21" s="155">
        <v>10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6">
        <v>0</v>
      </c>
      <c r="R21" s="157"/>
    </row>
    <row r="22" spans="1:15" ht="15.75">
      <c r="A22" s="158">
        <v>8</v>
      </c>
      <c r="B22" s="159" t="s">
        <v>34</v>
      </c>
      <c r="C22" s="160">
        <f t="shared" si="2"/>
        <v>19</v>
      </c>
      <c r="D22" s="161">
        <v>6</v>
      </c>
      <c r="E22" s="161">
        <v>3</v>
      </c>
      <c r="F22" s="161">
        <v>3</v>
      </c>
      <c r="G22" s="161">
        <v>2</v>
      </c>
      <c r="H22" s="161">
        <v>5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6">
        <v>0</v>
      </c>
    </row>
    <row r="23" spans="1:15" ht="15.75">
      <c r="A23" s="158">
        <v>9</v>
      </c>
      <c r="B23" s="159" t="s">
        <v>35</v>
      </c>
      <c r="C23" s="160">
        <f t="shared" si="2"/>
        <v>7</v>
      </c>
      <c r="D23" s="161">
        <v>2</v>
      </c>
      <c r="E23" s="161">
        <v>2</v>
      </c>
      <c r="F23" s="161">
        <v>1</v>
      </c>
      <c r="G23" s="161">
        <v>1</v>
      </c>
      <c r="H23" s="161">
        <v>1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6">
        <v>0</v>
      </c>
    </row>
    <row r="24" spans="1:15" ht="15.75">
      <c r="A24" s="158">
        <v>10</v>
      </c>
      <c r="B24" s="159" t="s">
        <v>36</v>
      </c>
      <c r="C24" s="160">
        <f t="shared" si="2"/>
        <v>227</v>
      </c>
      <c r="D24" s="161">
        <v>48</v>
      </c>
      <c r="E24" s="161">
        <v>50</v>
      </c>
      <c r="F24" s="161">
        <v>46</v>
      </c>
      <c r="G24" s="161">
        <v>36</v>
      </c>
      <c r="H24" s="161">
        <v>47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6">
        <v>0</v>
      </c>
    </row>
    <row r="25" spans="1:15" ht="15.75">
      <c r="A25" s="158">
        <v>11</v>
      </c>
      <c r="B25" s="159" t="s">
        <v>37</v>
      </c>
      <c r="C25" s="160">
        <f t="shared" si="2"/>
        <v>20</v>
      </c>
      <c r="D25" s="155">
        <v>5</v>
      </c>
      <c r="E25" s="155">
        <v>3</v>
      </c>
      <c r="F25" s="155">
        <v>4</v>
      </c>
      <c r="G25" s="155">
        <v>4</v>
      </c>
      <c r="H25" s="155">
        <v>4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6">
        <v>0</v>
      </c>
    </row>
    <row r="26" spans="1:15" ht="15.75">
      <c r="A26" s="158">
        <v>12</v>
      </c>
      <c r="B26" s="159" t="s">
        <v>38</v>
      </c>
      <c r="C26" s="160">
        <f t="shared" si="2"/>
        <v>39</v>
      </c>
      <c r="D26" s="155">
        <v>10</v>
      </c>
      <c r="E26" s="155">
        <v>9</v>
      </c>
      <c r="F26" s="155">
        <v>7</v>
      </c>
      <c r="G26" s="155">
        <v>8</v>
      </c>
      <c r="H26" s="155">
        <v>5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6">
        <v>0</v>
      </c>
    </row>
    <row r="27" spans="1:15" ht="15.75">
      <c r="A27" s="158">
        <v>13</v>
      </c>
      <c r="B27" s="159" t="s">
        <v>39</v>
      </c>
      <c r="C27" s="160">
        <f t="shared" si="2"/>
        <v>35</v>
      </c>
      <c r="D27" s="161">
        <v>8</v>
      </c>
      <c r="E27" s="161">
        <v>8</v>
      </c>
      <c r="F27" s="161">
        <v>5</v>
      </c>
      <c r="G27" s="161">
        <v>7</v>
      </c>
      <c r="H27" s="161">
        <v>7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6">
        <v>0</v>
      </c>
    </row>
    <row r="28" spans="1:15" ht="15.75">
      <c r="A28" s="158">
        <v>14</v>
      </c>
      <c r="B28" s="153" t="s">
        <v>40</v>
      </c>
      <c r="C28" s="160">
        <f t="shared" si="2"/>
        <v>90</v>
      </c>
      <c r="D28" s="162">
        <v>16</v>
      </c>
      <c r="E28" s="162">
        <v>25</v>
      </c>
      <c r="F28" s="162">
        <v>20</v>
      </c>
      <c r="G28" s="161">
        <v>18</v>
      </c>
      <c r="H28" s="161">
        <v>11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6">
        <v>0</v>
      </c>
    </row>
    <row r="29" spans="1:19" ht="15.75">
      <c r="A29" s="158">
        <v>15</v>
      </c>
      <c r="B29" s="159" t="s">
        <v>41</v>
      </c>
      <c r="C29" s="160">
        <f t="shared" si="2"/>
        <v>160</v>
      </c>
      <c r="D29" s="155">
        <v>50</v>
      </c>
      <c r="E29" s="155">
        <v>32</v>
      </c>
      <c r="F29" s="155">
        <v>34</v>
      </c>
      <c r="G29" s="155">
        <v>24</v>
      </c>
      <c r="H29" s="155">
        <v>20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6">
        <v>0</v>
      </c>
      <c r="S29" s="157"/>
    </row>
    <row r="30" spans="1:15" ht="15" customHeight="1">
      <c r="A30" s="158">
        <v>16</v>
      </c>
      <c r="B30" s="159" t="s">
        <v>42</v>
      </c>
      <c r="C30" s="160">
        <f t="shared" si="2"/>
        <v>106</v>
      </c>
      <c r="D30" s="155">
        <v>23</v>
      </c>
      <c r="E30" s="155">
        <v>21</v>
      </c>
      <c r="F30" s="155">
        <v>21</v>
      </c>
      <c r="G30" s="155">
        <v>16</v>
      </c>
      <c r="H30" s="155">
        <v>25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6">
        <v>0</v>
      </c>
    </row>
    <row r="31" spans="1:15" ht="15.75">
      <c r="A31" s="158">
        <v>17</v>
      </c>
      <c r="B31" s="159" t="s">
        <v>43</v>
      </c>
      <c r="C31" s="160">
        <f t="shared" si="2"/>
        <v>90</v>
      </c>
      <c r="D31" s="162">
        <v>16</v>
      </c>
      <c r="E31" s="162">
        <v>25</v>
      </c>
      <c r="F31" s="162">
        <v>20</v>
      </c>
      <c r="G31" s="161">
        <v>18</v>
      </c>
      <c r="H31" s="161">
        <v>11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6">
        <v>0</v>
      </c>
    </row>
    <row r="32" spans="1:15" ht="15.75">
      <c r="A32" s="158">
        <v>18</v>
      </c>
      <c r="B32" s="159" t="s">
        <v>44</v>
      </c>
      <c r="C32" s="160">
        <f t="shared" si="2"/>
        <v>109</v>
      </c>
      <c r="D32" s="155">
        <v>23</v>
      </c>
      <c r="E32" s="155">
        <v>24</v>
      </c>
      <c r="F32" s="155">
        <v>24</v>
      </c>
      <c r="G32" s="155">
        <v>20</v>
      </c>
      <c r="H32" s="155">
        <v>18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6">
        <v>0</v>
      </c>
    </row>
    <row r="33" spans="1:15" s="9" customFormat="1" ht="15.75">
      <c r="A33" s="178"/>
      <c r="B33" s="175" t="s">
        <v>22</v>
      </c>
      <c r="C33" s="179">
        <f>SUM(C34:C43)</f>
        <v>729</v>
      </c>
      <c r="D33" s="179">
        <f>SUM(D34:D43)</f>
        <v>3</v>
      </c>
      <c r="E33" s="179">
        <f aca="true" t="shared" si="3" ref="E33:O33">SUM(E34:E43)</f>
        <v>3</v>
      </c>
      <c r="F33" s="179">
        <f t="shared" si="3"/>
        <v>4</v>
      </c>
      <c r="G33" s="179">
        <f t="shared" si="3"/>
        <v>7</v>
      </c>
      <c r="H33" s="179">
        <f t="shared" si="3"/>
        <v>3</v>
      </c>
      <c r="I33" s="179">
        <f t="shared" si="3"/>
        <v>215</v>
      </c>
      <c r="J33" s="179">
        <f t="shared" si="3"/>
        <v>187</v>
      </c>
      <c r="K33" s="179">
        <f t="shared" si="3"/>
        <v>178</v>
      </c>
      <c r="L33" s="179">
        <f t="shared" si="3"/>
        <v>129</v>
      </c>
      <c r="M33" s="179">
        <f t="shared" si="3"/>
        <v>0</v>
      </c>
      <c r="N33" s="179">
        <f t="shared" si="3"/>
        <v>0</v>
      </c>
      <c r="O33" s="181">
        <f t="shared" si="3"/>
        <v>0</v>
      </c>
    </row>
    <row r="34" spans="1:15" ht="15.75">
      <c r="A34" s="158">
        <v>19</v>
      </c>
      <c r="B34" s="159" t="s">
        <v>46</v>
      </c>
      <c r="C34" s="160">
        <f>+D34+E34+F34+G34+H34+I34+J34+K34+L34+M34+N34+O34</f>
        <v>28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13</v>
      </c>
      <c r="J34" s="155">
        <v>5</v>
      </c>
      <c r="K34" s="155">
        <v>6</v>
      </c>
      <c r="L34" s="155">
        <v>4</v>
      </c>
      <c r="M34" s="155">
        <v>0</v>
      </c>
      <c r="N34" s="155">
        <v>0</v>
      </c>
      <c r="O34" s="156">
        <v>0</v>
      </c>
    </row>
    <row r="35" spans="1:15" ht="15.75">
      <c r="A35" s="158">
        <v>21</v>
      </c>
      <c r="B35" s="159" t="s">
        <v>47</v>
      </c>
      <c r="C35" s="160">
        <f>+D35+E35+F35+G35+H35+I35+J35+K35+L35+M35+N35+O35</f>
        <v>61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11</v>
      </c>
      <c r="J35" s="155">
        <v>18</v>
      </c>
      <c r="K35" s="155">
        <v>19</v>
      </c>
      <c r="L35" s="155">
        <v>13</v>
      </c>
      <c r="M35" s="155">
        <v>0</v>
      </c>
      <c r="N35" s="155">
        <v>0</v>
      </c>
      <c r="O35" s="156">
        <v>0</v>
      </c>
    </row>
    <row r="36" spans="1:15" ht="15.75">
      <c r="A36" s="158">
        <v>22</v>
      </c>
      <c r="B36" s="159" t="s">
        <v>48</v>
      </c>
      <c r="C36" s="160">
        <f>+D36+E36+F36+G36+H36+I36+J36+K36+L36+M36+N36+O36</f>
        <v>99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34</v>
      </c>
      <c r="J36" s="155">
        <v>31</v>
      </c>
      <c r="K36" s="155">
        <v>20</v>
      </c>
      <c r="L36" s="155">
        <v>14</v>
      </c>
      <c r="M36" s="155">
        <v>0</v>
      </c>
      <c r="N36" s="155">
        <v>0</v>
      </c>
      <c r="O36" s="156">
        <v>0</v>
      </c>
    </row>
    <row r="37" spans="1:15" ht="15.75">
      <c r="A37" s="158">
        <v>23</v>
      </c>
      <c r="B37" s="159" t="s">
        <v>45</v>
      </c>
      <c r="C37" s="160">
        <f>+D37+E37+F37+G37+H37+I37+J37+K37+L37+M37+N37+O37</f>
        <v>36</v>
      </c>
      <c r="D37" s="155">
        <v>3</v>
      </c>
      <c r="E37" s="155">
        <v>3</v>
      </c>
      <c r="F37" s="155">
        <v>4</v>
      </c>
      <c r="G37" s="155">
        <v>7</v>
      </c>
      <c r="H37" s="155">
        <v>3</v>
      </c>
      <c r="I37" s="155">
        <v>3</v>
      </c>
      <c r="J37" s="155">
        <v>5</v>
      </c>
      <c r="K37" s="155">
        <v>2</v>
      </c>
      <c r="L37" s="155">
        <v>6</v>
      </c>
      <c r="M37" s="155">
        <v>0</v>
      </c>
      <c r="N37" s="155">
        <v>0</v>
      </c>
      <c r="O37" s="156">
        <v>0</v>
      </c>
    </row>
    <row r="38" spans="1:15" ht="15.75">
      <c r="A38" s="158">
        <v>24</v>
      </c>
      <c r="B38" s="159" t="s">
        <v>49</v>
      </c>
      <c r="C38" s="160">
        <f aca="true" t="shared" si="4" ref="C38:C43">+D38+E38+F38+G38+H38+I38+J38+K38+L38+M38+N38+O38</f>
        <v>135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45</v>
      </c>
      <c r="J38" s="155">
        <v>40</v>
      </c>
      <c r="K38" s="155">
        <v>30</v>
      </c>
      <c r="L38" s="155">
        <v>20</v>
      </c>
      <c r="M38" s="155">
        <v>0</v>
      </c>
      <c r="N38" s="155">
        <v>0</v>
      </c>
      <c r="O38" s="156">
        <v>0</v>
      </c>
    </row>
    <row r="39" spans="1:15" ht="15.75">
      <c r="A39" s="158">
        <v>25</v>
      </c>
      <c r="B39" s="159" t="s">
        <v>50</v>
      </c>
      <c r="C39" s="160">
        <f t="shared" si="4"/>
        <v>80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30</v>
      </c>
      <c r="J39" s="155">
        <v>28</v>
      </c>
      <c r="K39" s="155">
        <v>16</v>
      </c>
      <c r="L39" s="155">
        <v>6</v>
      </c>
      <c r="M39" s="155">
        <v>0</v>
      </c>
      <c r="N39" s="155">
        <v>0</v>
      </c>
      <c r="O39" s="156">
        <v>0</v>
      </c>
    </row>
    <row r="40" spans="1:15" ht="15.75">
      <c r="A40" s="158">
        <v>26</v>
      </c>
      <c r="B40" s="159" t="s">
        <v>51</v>
      </c>
      <c r="C40" s="160">
        <f t="shared" si="4"/>
        <v>47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13</v>
      </c>
      <c r="J40" s="155">
        <v>13</v>
      </c>
      <c r="K40" s="155">
        <v>12</v>
      </c>
      <c r="L40" s="155">
        <v>9</v>
      </c>
      <c r="M40" s="155">
        <v>0</v>
      </c>
      <c r="N40" s="155">
        <v>0</v>
      </c>
      <c r="O40" s="156">
        <v>0</v>
      </c>
    </row>
    <row r="41" spans="1:15" ht="15.75">
      <c r="A41" s="158">
        <v>27</v>
      </c>
      <c r="B41" s="159" t="s">
        <v>52</v>
      </c>
      <c r="C41" s="160">
        <f t="shared" si="4"/>
        <v>77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20</v>
      </c>
      <c r="J41" s="155">
        <v>21</v>
      </c>
      <c r="K41" s="155">
        <v>25</v>
      </c>
      <c r="L41" s="155">
        <v>11</v>
      </c>
      <c r="M41" s="155">
        <v>0</v>
      </c>
      <c r="N41" s="155">
        <v>0</v>
      </c>
      <c r="O41" s="156">
        <v>0</v>
      </c>
    </row>
    <row r="42" spans="1:15" ht="15.75">
      <c r="A42" s="158">
        <v>28</v>
      </c>
      <c r="B42" s="159" t="s">
        <v>53</v>
      </c>
      <c r="C42" s="160">
        <f t="shared" si="4"/>
        <v>80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25</v>
      </c>
      <c r="J42" s="155">
        <v>15</v>
      </c>
      <c r="K42" s="155">
        <v>20</v>
      </c>
      <c r="L42" s="155">
        <v>20</v>
      </c>
      <c r="M42" s="155">
        <v>0</v>
      </c>
      <c r="N42" s="155">
        <v>0</v>
      </c>
      <c r="O42" s="156">
        <v>0</v>
      </c>
    </row>
    <row r="43" spans="1:15" ht="15.75">
      <c r="A43" s="158">
        <v>29</v>
      </c>
      <c r="B43" s="159" t="s">
        <v>54</v>
      </c>
      <c r="C43" s="160">
        <f t="shared" si="4"/>
        <v>86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21</v>
      </c>
      <c r="J43" s="180">
        <v>11</v>
      </c>
      <c r="K43" s="180">
        <v>28</v>
      </c>
      <c r="L43" s="155">
        <v>26</v>
      </c>
      <c r="M43" s="155">
        <v>0</v>
      </c>
      <c r="N43" s="155">
        <v>0</v>
      </c>
      <c r="O43" s="156">
        <v>0</v>
      </c>
    </row>
    <row r="44" spans="1:15" ht="15.75">
      <c r="A44" s="210" t="s">
        <v>55</v>
      </c>
      <c r="B44" s="211" t="s">
        <v>56</v>
      </c>
      <c r="C44" s="179">
        <f aca="true" t="shared" si="5" ref="C44:O44">+C45+C57</f>
        <v>9231</v>
      </c>
      <c r="D44" s="179">
        <f t="shared" si="5"/>
        <v>1666</v>
      </c>
      <c r="E44" s="179">
        <f t="shared" si="5"/>
        <v>1327</v>
      </c>
      <c r="F44" s="179">
        <f t="shared" si="5"/>
        <v>1130</v>
      </c>
      <c r="G44" s="179">
        <f t="shared" si="5"/>
        <v>1068</v>
      </c>
      <c r="H44" s="179">
        <f t="shared" si="5"/>
        <v>983</v>
      </c>
      <c r="I44" s="179">
        <f t="shared" si="5"/>
        <v>943</v>
      </c>
      <c r="J44" s="179">
        <f t="shared" si="5"/>
        <v>793</v>
      </c>
      <c r="K44" s="179">
        <f t="shared" si="5"/>
        <v>776</v>
      </c>
      <c r="L44" s="179">
        <f t="shared" si="5"/>
        <v>545</v>
      </c>
      <c r="M44" s="179">
        <f t="shared" si="5"/>
        <v>0</v>
      </c>
      <c r="N44" s="179">
        <f t="shared" si="5"/>
        <v>0</v>
      </c>
      <c r="O44" s="181">
        <f t="shared" si="5"/>
        <v>0</v>
      </c>
    </row>
    <row r="45" spans="1:15" ht="15.75">
      <c r="A45" s="210"/>
      <c r="B45" s="211" t="s">
        <v>20</v>
      </c>
      <c r="C45" s="179">
        <f>SUM(C46:C56)</f>
        <v>5291</v>
      </c>
      <c r="D45" s="179">
        <f>SUM(D46:D56)</f>
        <v>1440</v>
      </c>
      <c r="E45" s="179">
        <f aca="true" t="shared" si="6" ref="E45:O45">SUM(E46:E56)</f>
        <v>1132</v>
      </c>
      <c r="F45" s="179">
        <f t="shared" si="6"/>
        <v>957</v>
      </c>
      <c r="G45" s="179">
        <f t="shared" si="6"/>
        <v>909</v>
      </c>
      <c r="H45" s="179">
        <f t="shared" si="6"/>
        <v>853</v>
      </c>
      <c r="I45" s="179">
        <f t="shared" si="6"/>
        <v>0</v>
      </c>
      <c r="J45" s="179">
        <f t="shared" si="6"/>
        <v>0</v>
      </c>
      <c r="K45" s="179">
        <f t="shared" si="6"/>
        <v>0</v>
      </c>
      <c r="L45" s="179">
        <f t="shared" si="6"/>
        <v>0</v>
      </c>
      <c r="M45" s="179">
        <f t="shared" si="6"/>
        <v>0</v>
      </c>
      <c r="N45" s="179">
        <f t="shared" si="6"/>
        <v>0</v>
      </c>
      <c r="O45" s="181">
        <f t="shared" si="6"/>
        <v>0</v>
      </c>
    </row>
    <row r="46" spans="1:15" ht="15.75">
      <c r="A46" s="158">
        <v>1</v>
      </c>
      <c r="B46" s="159" t="s">
        <v>37</v>
      </c>
      <c r="C46" s="160">
        <f aca="true" t="shared" si="7" ref="C46:C67">+D46+E46+F46+G46+H46+I46+J46+K46+L46+M46+N46+O46</f>
        <v>356</v>
      </c>
      <c r="D46" s="155">
        <v>136</v>
      </c>
      <c r="E46" s="155">
        <v>62</v>
      </c>
      <c r="F46" s="155">
        <v>60</v>
      </c>
      <c r="G46" s="155">
        <v>47</v>
      </c>
      <c r="H46" s="155">
        <v>51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6">
        <v>0</v>
      </c>
    </row>
    <row r="47" spans="1:15" ht="15.75">
      <c r="A47" s="158">
        <v>2</v>
      </c>
      <c r="B47" s="159" t="s">
        <v>57</v>
      </c>
      <c r="C47" s="160">
        <f t="shared" si="7"/>
        <v>350</v>
      </c>
      <c r="D47" s="155">
        <v>85</v>
      </c>
      <c r="E47" s="155">
        <v>82</v>
      </c>
      <c r="F47" s="155">
        <v>58</v>
      </c>
      <c r="G47" s="155">
        <v>68</v>
      </c>
      <c r="H47" s="155">
        <v>57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6">
        <v>0</v>
      </c>
    </row>
    <row r="48" spans="1:15" ht="15.75">
      <c r="A48" s="158">
        <v>3</v>
      </c>
      <c r="B48" s="159" t="s">
        <v>58</v>
      </c>
      <c r="C48" s="160">
        <f t="shared" si="7"/>
        <v>1183</v>
      </c>
      <c r="D48" s="155">
        <v>320</v>
      </c>
      <c r="E48" s="155">
        <v>260</v>
      </c>
      <c r="F48" s="155">
        <v>195</v>
      </c>
      <c r="G48" s="155">
        <v>220</v>
      </c>
      <c r="H48" s="155">
        <v>188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6">
        <v>0</v>
      </c>
    </row>
    <row r="49" spans="1:15" ht="15.75">
      <c r="A49" s="158">
        <v>4</v>
      </c>
      <c r="B49" s="159" t="s">
        <v>59</v>
      </c>
      <c r="C49" s="160">
        <f t="shared" si="7"/>
        <v>998</v>
      </c>
      <c r="D49" s="155">
        <v>285</v>
      </c>
      <c r="E49" s="155">
        <v>234</v>
      </c>
      <c r="F49" s="155">
        <v>194</v>
      </c>
      <c r="G49" s="155">
        <v>154</v>
      </c>
      <c r="H49" s="155">
        <v>131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6">
        <v>0</v>
      </c>
    </row>
    <row r="50" spans="1:15" ht="15.75">
      <c r="A50" s="158">
        <v>5</v>
      </c>
      <c r="B50" s="159" t="s">
        <v>43</v>
      </c>
      <c r="C50" s="160">
        <f t="shared" si="7"/>
        <v>236</v>
      </c>
      <c r="D50" s="155">
        <v>52</v>
      </c>
      <c r="E50" s="155">
        <v>54</v>
      </c>
      <c r="F50" s="155">
        <v>36</v>
      </c>
      <c r="G50" s="155">
        <v>45</v>
      </c>
      <c r="H50" s="155">
        <v>49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6">
        <v>0</v>
      </c>
    </row>
    <row r="51" spans="1:15" s="18" customFormat="1" ht="15.75">
      <c r="A51" s="203">
        <v>6</v>
      </c>
      <c r="B51" s="196" t="s">
        <v>60</v>
      </c>
      <c r="C51" s="197">
        <f t="shared" si="7"/>
        <v>305</v>
      </c>
      <c r="D51" s="198">
        <v>83</v>
      </c>
      <c r="E51" s="198">
        <f>50+7</f>
        <v>57</v>
      </c>
      <c r="F51" s="198">
        <v>65</v>
      </c>
      <c r="G51" s="198">
        <v>50</v>
      </c>
      <c r="H51" s="198">
        <v>50</v>
      </c>
      <c r="I51" s="198">
        <v>0</v>
      </c>
      <c r="J51" s="198">
        <v>0</v>
      </c>
      <c r="K51" s="198">
        <v>0</v>
      </c>
      <c r="L51" s="198">
        <v>0</v>
      </c>
      <c r="M51" s="198">
        <v>0</v>
      </c>
      <c r="N51" s="198">
        <v>0</v>
      </c>
      <c r="O51" s="202">
        <v>0</v>
      </c>
    </row>
    <row r="52" spans="1:15" ht="15.75">
      <c r="A52" s="158">
        <v>7</v>
      </c>
      <c r="B52" s="159" t="s">
        <v>61</v>
      </c>
      <c r="C52" s="160">
        <f t="shared" si="7"/>
        <v>305</v>
      </c>
      <c r="D52" s="155">
        <v>80</v>
      </c>
      <c r="E52" s="155">
        <v>60</v>
      </c>
      <c r="F52" s="155">
        <v>51</v>
      </c>
      <c r="G52" s="155">
        <v>58</v>
      </c>
      <c r="H52" s="155">
        <v>56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6">
        <v>0</v>
      </c>
    </row>
    <row r="53" spans="1:15" ht="15.75">
      <c r="A53" s="158">
        <v>8</v>
      </c>
      <c r="B53" s="159" t="s">
        <v>62</v>
      </c>
      <c r="C53" s="160">
        <f t="shared" si="7"/>
        <v>340</v>
      </c>
      <c r="D53" s="161">
        <v>100</v>
      </c>
      <c r="E53" s="161">
        <v>65</v>
      </c>
      <c r="F53" s="161">
        <v>66</v>
      </c>
      <c r="G53" s="161">
        <v>57</v>
      </c>
      <c r="H53" s="161">
        <v>52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6">
        <v>0</v>
      </c>
    </row>
    <row r="54" spans="1:15" ht="15.75">
      <c r="A54" s="158">
        <v>9</v>
      </c>
      <c r="B54" s="159" t="s">
        <v>63</v>
      </c>
      <c r="C54" s="160">
        <f t="shared" si="7"/>
        <v>358</v>
      </c>
      <c r="D54" s="161">
        <v>103</v>
      </c>
      <c r="E54" s="161">
        <v>75</v>
      </c>
      <c r="F54" s="161">
        <v>66</v>
      </c>
      <c r="G54" s="161">
        <v>56</v>
      </c>
      <c r="H54" s="161">
        <v>58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6">
        <v>0</v>
      </c>
    </row>
    <row r="55" spans="1:15" ht="15.75">
      <c r="A55" s="158">
        <v>10</v>
      </c>
      <c r="B55" s="159" t="s">
        <v>64</v>
      </c>
      <c r="C55" s="160">
        <f t="shared" si="7"/>
        <v>540</v>
      </c>
      <c r="D55" s="161">
        <v>120</v>
      </c>
      <c r="E55" s="161">
        <v>110</v>
      </c>
      <c r="F55" s="161">
        <v>111</v>
      </c>
      <c r="G55" s="161">
        <v>103</v>
      </c>
      <c r="H55" s="161">
        <v>96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6">
        <v>0</v>
      </c>
    </row>
    <row r="56" spans="1:15" ht="15.75">
      <c r="A56" s="158">
        <v>11</v>
      </c>
      <c r="B56" s="159" t="s">
        <v>65</v>
      </c>
      <c r="C56" s="160">
        <f t="shared" si="7"/>
        <v>320</v>
      </c>
      <c r="D56" s="155">
        <v>76</v>
      </c>
      <c r="E56" s="155">
        <v>73</v>
      </c>
      <c r="F56" s="155">
        <v>55</v>
      </c>
      <c r="G56" s="155">
        <v>51</v>
      </c>
      <c r="H56" s="155">
        <v>65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6">
        <v>0</v>
      </c>
    </row>
    <row r="57" spans="1:15" ht="15.75">
      <c r="A57" s="178"/>
      <c r="B57" s="175" t="s">
        <v>22</v>
      </c>
      <c r="C57" s="179">
        <f>SUM(C58:C67)</f>
        <v>3940</v>
      </c>
      <c r="D57" s="179">
        <f aca="true" t="shared" si="8" ref="D57:O57">SUM(D58:D67)</f>
        <v>226</v>
      </c>
      <c r="E57" s="179">
        <f t="shared" si="8"/>
        <v>195</v>
      </c>
      <c r="F57" s="179">
        <f t="shared" si="8"/>
        <v>173</v>
      </c>
      <c r="G57" s="179">
        <f t="shared" si="8"/>
        <v>159</v>
      </c>
      <c r="H57" s="179">
        <f t="shared" si="8"/>
        <v>130</v>
      </c>
      <c r="I57" s="179">
        <f t="shared" si="8"/>
        <v>943</v>
      </c>
      <c r="J57" s="179">
        <f t="shared" si="8"/>
        <v>793</v>
      </c>
      <c r="K57" s="179">
        <f t="shared" si="8"/>
        <v>776</v>
      </c>
      <c r="L57" s="179">
        <f t="shared" si="8"/>
        <v>545</v>
      </c>
      <c r="M57" s="179">
        <f t="shared" si="8"/>
        <v>0</v>
      </c>
      <c r="N57" s="179">
        <f t="shared" si="8"/>
        <v>0</v>
      </c>
      <c r="O57" s="181">
        <f t="shared" si="8"/>
        <v>0</v>
      </c>
    </row>
    <row r="58" spans="1:15" ht="15.75">
      <c r="A58" s="158">
        <v>12</v>
      </c>
      <c r="B58" s="159" t="s">
        <v>66</v>
      </c>
      <c r="C58" s="160">
        <f t="shared" si="7"/>
        <v>546</v>
      </c>
      <c r="D58" s="155">
        <v>86</v>
      </c>
      <c r="E58" s="155">
        <v>90</v>
      </c>
      <c r="F58" s="155">
        <v>65</v>
      </c>
      <c r="G58" s="155">
        <v>70</v>
      </c>
      <c r="H58" s="155">
        <v>68</v>
      </c>
      <c r="I58" s="155">
        <v>50</v>
      </c>
      <c r="J58" s="155">
        <v>35</v>
      </c>
      <c r="K58" s="155">
        <v>35</v>
      </c>
      <c r="L58" s="155">
        <v>47</v>
      </c>
      <c r="M58" s="155">
        <v>0</v>
      </c>
      <c r="N58" s="155">
        <v>0</v>
      </c>
      <c r="O58" s="156">
        <v>0</v>
      </c>
    </row>
    <row r="59" spans="1:15" ht="15.75">
      <c r="A59" s="158">
        <v>13</v>
      </c>
      <c r="B59" s="159" t="s">
        <v>67</v>
      </c>
      <c r="C59" s="160">
        <f t="shared" si="7"/>
        <v>173</v>
      </c>
      <c r="D59" s="161">
        <v>30</v>
      </c>
      <c r="E59" s="161">
        <v>29</v>
      </c>
      <c r="F59" s="161">
        <v>29</v>
      </c>
      <c r="G59" s="161">
        <v>13</v>
      </c>
      <c r="H59" s="161">
        <v>16</v>
      </c>
      <c r="I59" s="155">
        <v>18</v>
      </c>
      <c r="J59" s="155">
        <v>15</v>
      </c>
      <c r="K59" s="155">
        <v>11</v>
      </c>
      <c r="L59" s="155">
        <v>12</v>
      </c>
      <c r="M59" s="155">
        <v>0</v>
      </c>
      <c r="N59" s="155">
        <v>0</v>
      </c>
      <c r="O59" s="156">
        <v>0</v>
      </c>
    </row>
    <row r="60" spans="1:15" s="18" customFormat="1" ht="15.75">
      <c r="A60" s="203">
        <v>14</v>
      </c>
      <c r="B60" s="208" t="s">
        <v>68</v>
      </c>
      <c r="C60" s="197">
        <f t="shared" si="7"/>
        <v>608</v>
      </c>
      <c r="D60" s="201">
        <v>110</v>
      </c>
      <c r="E60" s="201">
        <f>54+22</f>
        <v>76</v>
      </c>
      <c r="F60" s="201">
        <v>79</v>
      </c>
      <c r="G60" s="209">
        <v>76</v>
      </c>
      <c r="H60" s="209">
        <v>46</v>
      </c>
      <c r="I60" s="198">
        <v>63</v>
      </c>
      <c r="J60" s="198">
        <v>60</v>
      </c>
      <c r="K60" s="198">
        <v>58</v>
      </c>
      <c r="L60" s="198">
        <v>40</v>
      </c>
      <c r="M60" s="198">
        <v>0</v>
      </c>
      <c r="N60" s="198">
        <v>0</v>
      </c>
      <c r="O60" s="202">
        <v>0</v>
      </c>
    </row>
    <row r="61" spans="1:15" ht="15.75">
      <c r="A61" s="158">
        <v>15</v>
      </c>
      <c r="B61" s="159" t="s">
        <v>69</v>
      </c>
      <c r="C61" s="160">
        <f t="shared" si="7"/>
        <v>136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36</v>
      </c>
      <c r="J61" s="155">
        <v>42</v>
      </c>
      <c r="K61" s="155">
        <v>35</v>
      </c>
      <c r="L61" s="155">
        <v>23</v>
      </c>
      <c r="M61" s="155">
        <v>0</v>
      </c>
      <c r="N61" s="155">
        <v>0</v>
      </c>
      <c r="O61" s="156">
        <v>0</v>
      </c>
    </row>
    <row r="62" spans="1:15" ht="15.75">
      <c r="A62" s="158">
        <v>16</v>
      </c>
      <c r="B62" s="159" t="s">
        <v>70</v>
      </c>
      <c r="C62" s="160">
        <f t="shared" si="7"/>
        <v>167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71</v>
      </c>
      <c r="J62" s="155">
        <v>52</v>
      </c>
      <c r="K62" s="155">
        <v>28</v>
      </c>
      <c r="L62" s="155">
        <v>16</v>
      </c>
      <c r="M62" s="155">
        <v>0</v>
      </c>
      <c r="N62" s="155">
        <v>0</v>
      </c>
      <c r="O62" s="156">
        <v>0</v>
      </c>
    </row>
    <row r="63" spans="1:15" ht="15.75">
      <c r="A63" s="158">
        <v>17</v>
      </c>
      <c r="B63" s="159" t="s">
        <v>71</v>
      </c>
      <c r="C63" s="160">
        <f t="shared" si="7"/>
        <v>642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55">
        <v>180</v>
      </c>
      <c r="J63" s="155">
        <v>163</v>
      </c>
      <c r="K63" s="155">
        <v>184</v>
      </c>
      <c r="L63" s="155">
        <v>115</v>
      </c>
      <c r="M63" s="155">
        <v>0</v>
      </c>
      <c r="N63" s="155">
        <v>0</v>
      </c>
      <c r="O63" s="156">
        <v>0</v>
      </c>
    </row>
    <row r="64" spans="1:15" ht="15.75">
      <c r="A64" s="158">
        <v>18</v>
      </c>
      <c r="B64" s="159" t="s">
        <v>72</v>
      </c>
      <c r="C64" s="160">
        <f t="shared" si="7"/>
        <v>440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140</v>
      </c>
      <c r="J64" s="155">
        <v>100</v>
      </c>
      <c r="K64" s="155">
        <v>110</v>
      </c>
      <c r="L64" s="155">
        <v>90</v>
      </c>
      <c r="M64" s="155">
        <v>0</v>
      </c>
      <c r="N64" s="155">
        <v>0</v>
      </c>
      <c r="O64" s="156">
        <v>0</v>
      </c>
    </row>
    <row r="65" spans="1:15" ht="15.75">
      <c r="A65" s="158">
        <v>19</v>
      </c>
      <c r="B65" s="159" t="s">
        <v>73</v>
      </c>
      <c r="C65" s="160">
        <f t="shared" si="7"/>
        <v>164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55</v>
      </c>
      <c r="J65" s="155">
        <v>34</v>
      </c>
      <c r="K65" s="155">
        <v>42</v>
      </c>
      <c r="L65" s="155">
        <v>33</v>
      </c>
      <c r="M65" s="155">
        <v>0</v>
      </c>
      <c r="N65" s="155">
        <v>0</v>
      </c>
      <c r="O65" s="156">
        <v>0</v>
      </c>
    </row>
    <row r="66" spans="1:15" ht="15.75">
      <c r="A66" s="158">
        <v>20</v>
      </c>
      <c r="B66" s="159" t="s">
        <v>54</v>
      </c>
      <c r="C66" s="160">
        <f t="shared" si="7"/>
        <v>574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168</v>
      </c>
      <c r="J66" s="155">
        <v>163</v>
      </c>
      <c r="K66" s="155">
        <v>158</v>
      </c>
      <c r="L66" s="155">
        <v>85</v>
      </c>
      <c r="M66" s="155">
        <v>0</v>
      </c>
      <c r="N66" s="155">
        <v>0</v>
      </c>
      <c r="O66" s="156">
        <v>0</v>
      </c>
    </row>
    <row r="67" spans="1:15" ht="15.75">
      <c r="A67" s="158">
        <v>21</v>
      </c>
      <c r="B67" s="159" t="s">
        <v>74</v>
      </c>
      <c r="C67" s="160">
        <f t="shared" si="7"/>
        <v>490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162</v>
      </c>
      <c r="J67" s="155">
        <v>129</v>
      </c>
      <c r="K67" s="155">
        <v>115</v>
      </c>
      <c r="L67" s="155">
        <v>84</v>
      </c>
      <c r="M67" s="155">
        <v>0</v>
      </c>
      <c r="N67" s="155">
        <v>0</v>
      </c>
      <c r="O67" s="156">
        <v>0</v>
      </c>
    </row>
    <row r="68" spans="1:15" ht="15.75">
      <c r="A68" s="178" t="s">
        <v>75</v>
      </c>
      <c r="B68" s="211" t="s">
        <v>76</v>
      </c>
      <c r="C68" s="182">
        <f aca="true" t="shared" si="9" ref="C68:O68">+C69+C83</f>
        <v>1262</v>
      </c>
      <c r="D68" s="182">
        <f t="shared" si="9"/>
        <v>191</v>
      </c>
      <c r="E68" s="182">
        <f t="shared" si="9"/>
        <v>181</v>
      </c>
      <c r="F68" s="182">
        <f t="shared" si="9"/>
        <v>177</v>
      </c>
      <c r="G68" s="182">
        <f t="shared" si="9"/>
        <v>162</v>
      </c>
      <c r="H68" s="182">
        <f t="shared" si="9"/>
        <v>133</v>
      </c>
      <c r="I68" s="182">
        <f t="shared" si="9"/>
        <v>121</v>
      </c>
      <c r="J68" s="182">
        <f t="shared" si="9"/>
        <v>117</v>
      </c>
      <c r="K68" s="182">
        <f t="shared" si="9"/>
        <v>93</v>
      </c>
      <c r="L68" s="182">
        <f t="shared" si="9"/>
        <v>87</v>
      </c>
      <c r="M68" s="182">
        <f t="shared" si="9"/>
        <v>0</v>
      </c>
      <c r="N68" s="182">
        <f t="shared" si="9"/>
        <v>0</v>
      </c>
      <c r="O68" s="183">
        <f t="shared" si="9"/>
        <v>0</v>
      </c>
    </row>
    <row r="69" spans="1:20" ht="15.75">
      <c r="A69" s="210"/>
      <c r="B69" s="211" t="s">
        <v>20</v>
      </c>
      <c r="C69" s="182">
        <f>SUM(C70:C82)</f>
        <v>682</v>
      </c>
      <c r="D69" s="182">
        <f aca="true" t="shared" si="10" ref="D69:O69">SUM(D70:D82)</f>
        <v>160</v>
      </c>
      <c r="E69" s="182">
        <f t="shared" si="10"/>
        <v>143</v>
      </c>
      <c r="F69" s="182">
        <f t="shared" si="10"/>
        <v>142</v>
      </c>
      <c r="G69" s="182">
        <f t="shared" si="10"/>
        <v>124</v>
      </c>
      <c r="H69" s="182">
        <f t="shared" si="10"/>
        <v>113</v>
      </c>
      <c r="I69" s="182">
        <f t="shared" si="10"/>
        <v>0</v>
      </c>
      <c r="J69" s="182">
        <f t="shared" si="10"/>
        <v>0</v>
      </c>
      <c r="K69" s="182">
        <f t="shared" si="10"/>
        <v>0</v>
      </c>
      <c r="L69" s="182">
        <f t="shared" si="10"/>
        <v>0</v>
      </c>
      <c r="M69" s="182">
        <f t="shared" si="10"/>
        <v>0</v>
      </c>
      <c r="N69" s="182">
        <f t="shared" si="10"/>
        <v>0</v>
      </c>
      <c r="O69" s="183">
        <f t="shared" si="10"/>
        <v>0</v>
      </c>
      <c r="P69" s="6">
        <v>14</v>
      </c>
      <c r="Q69" s="157">
        <f>D68+E68+F68+G68+H68</f>
        <v>844</v>
      </c>
      <c r="R69" s="6">
        <f>Q69*P69</f>
        <v>11816</v>
      </c>
      <c r="S69" s="6">
        <v>10000</v>
      </c>
      <c r="T69" s="6">
        <f>S69*R69</f>
        <v>118160000</v>
      </c>
    </row>
    <row r="70" spans="1:20" ht="15.75">
      <c r="A70" s="152">
        <v>1</v>
      </c>
      <c r="B70" s="163" t="s">
        <v>34</v>
      </c>
      <c r="C70" s="160">
        <f aca="true" t="shared" si="11" ref="C70:C95">+D70+E70+F70+G70+H70+I70+J70+K70+L70+M70+N70+O70</f>
        <v>3</v>
      </c>
      <c r="D70" s="162">
        <v>0</v>
      </c>
      <c r="E70" s="162">
        <v>0</v>
      </c>
      <c r="F70" s="162">
        <v>0</v>
      </c>
      <c r="G70" s="162">
        <v>2</v>
      </c>
      <c r="H70" s="162">
        <v>1</v>
      </c>
      <c r="I70" s="162">
        <v>0</v>
      </c>
      <c r="J70" s="162">
        <v>0</v>
      </c>
      <c r="K70" s="162">
        <v>0</v>
      </c>
      <c r="L70" s="162">
        <v>0</v>
      </c>
      <c r="M70" s="164">
        <v>0</v>
      </c>
      <c r="N70" s="164">
        <v>0</v>
      </c>
      <c r="O70" s="165">
        <v>0</v>
      </c>
      <c r="P70" s="6">
        <v>20</v>
      </c>
      <c r="Q70" s="157">
        <f>I68+J68+K68+L68</f>
        <v>418</v>
      </c>
      <c r="R70" s="6">
        <f>Q70*P70</f>
        <v>8360</v>
      </c>
      <c r="S70" s="6">
        <v>9000</v>
      </c>
      <c r="T70" s="6">
        <f>S70*R70</f>
        <v>75240000</v>
      </c>
    </row>
    <row r="71" spans="1:15" ht="15.75">
      <c r="A71" s="152">
        <v>2</v>
      </c>
      <c r="B71" s="163" t="s">
        <v>36</v>
      </c>
      <c r="C71" s="160">
        <f t="shared" si="11"/>
        <v>16</v>
      </c>
      <c r="D71" s="162">
        <v>5</v>
      </c>
      <c r="E71" s="162">
        <v>1</v>
      </c>
      <c r="F71" s="162">
        <v>6</v>
      </c>
      <c r="G71" s="162">
        <v>2</v>
      </c>
      <c r="H71" s="162">
        <v>2</v>
      </c>
      <c r="I71" s="162">
        <v>0</v>
      </c>
      <c r="J71" s="162">
        <v>0</v>
      </c>
      <c r="K71" s="162">
        <v>0</v>
      </c>
      <c r="L71" s="162">
        <v>0</v>
      </c>
      <c r="M71" s="164">
        <v>0</v>
      </c>
      <c r="N71" s="164">
        <v>0</v>
      </c>
      <c r="O71" s="165">
        <v>0</v>
      </c>
    </row>
    <row r="72" spans="1:15" s="18" customFormat="1" ht="15.75">
      <c r="A72" s="195">
        <v>3</v>
      </c>
      <c r="B72" s="204" t="s">
        <v>77</v>
      </c>
      <c r="C72" s="197">
        <f t="shared" si="11"/>
        <v>79</v>
      </c>
      <c r="D72" s="201">
        <f>28-9</f>
        <v>19</v>
      </c>
      <c r="E72" s="201">
        <v>16</v>
      </c>
      <c r="F72" s="201">
        <v>19</v>
      </c>
      <c r="G72" s="201">
        <v>9</v>
      </c>
      <c r="H72" s="201">
        <v>16</v>
      </c>
      <c r="I72" s="201">
        <v>0</v>
      </c>
      <c r="J72" s="201">
        <v>0</v>
      </c>
      <c r="K72" s="201">
        <v>0</v>
      </c>
      <c r="L72" s="201">
        <v>0</v>
      </c>
      <c r="M72" s="205">
        <v>0</v>
      </c>
      <c r="N72" s="205">
        <v>0</v>
      </c>
      <c r="O72" s="206">
        <v>0</v>
      </c>
    </row>
    <row r="73" spans="1:15" ht="15.75">
      <c r="A73" s="152">
        <v>4</v>
      </c>
      <c r="B73" s="163" t="s">
        <v>79</v>
      </c>
      <c r="C73" s="160">
        <f t="shared" si="11"/>
        <v>3</v>
      </c>
      <c r="D73" s="162">
        <v>0</v>
      </c>
      <c r="E73" s="162">
        <v>0</v>
      </c>
      <c r="F73" s="162">
        <v>1</v>
      </c>
      <c r="G73" s="162">
        <v>2</v>
      </c>
      <c r="H73" s="162">
        <v>0</v>
      </c>
      <c r="I73" s="162">
        <v>0</v>
      </c>
      <c r="J73" s="162">
        <v>0</v>
      </c>
      <c r="K73" s="162">
        <v>0</v>
      </c>
      <c r="L73" s="162">
        <v>0</v>
      </c>
      <c r="M73" s="164">
        <v>0</v>
      </c>
      <c r="N73" s="164">
        <v>0</v>
      </c>
      <c r="O73" s="165">
        <v>0</v>
      </c>
    </row>
    <row r="74" spans="1:15" ht="15.75">
      <c r="A74" s="152">
        <v>5</v>
      </c>
      <c r="B74" s="163" t="s">
        <v>80</v>
      </c>
      <c r="C74" s="160">
        <f t="shared" si="11"/>
        <v>8</v>
      </c>
      <c r="D74" s="162">
        <v>3</v>
      </c>
      <c r="E74" s="162">
        <v>3</v>
      </c>
      <c r="F74" s="162">
        <v>1</v>
      </c>
      <c r="G74" s="162">
        <v>0</v>
      </c>
      <c r="H74" s="162">
        <v>1</v>
      </c>
      <c r="I74" s="162">
        <v>0</v>
      </c>
      <c r="J74" s="162">
        <v>0</v>
      </c>
      <c r="K74" s="162">
        <v>0</v>
      </c>
      <c r="L74" s="162">
        <v>0</v>
      </c>
      <c r="M74" s="164">
        <v>0</v>
      </c>
      <c r="N74" s="164">
        <v>0</v>
      </c>
      <c r="O74" s="165">
        <v>0</v>
      </c>
    </row>
    <row r="75" spans="1:15" s="18" customFormat="1" ht="15.75">
      <c r="A75" s="195">
        <v>6</v>
      </c>
      <c r="B75" s="204" t="s">
        <v>81</v>
      </c>
      <c r="C75" s="197">
        <f t="shared" si="11"/>
        <v>165</v>
      </c>
      <c r="D75" s="201">
        <f>19+18</f>
        <v>37</v>
      </c>
      <c r="E75" s="201">
        <v>41</v>
      </c>
      <c r="F75" s="201">
        <v>31</v>
      </c>
      <c r="G75" s="201">
        <v>32</v>
      </c>
      <c r="H75" s="201">
        <v>24</v>
      </c>
      <c r="I75" s="201">
        <v>0</v>
      </c>
      <c r="J75" s="201">
        <v>0</v>
      </c>
      <c r="K75" s="201">
        <v>0</v>
      </c>
      <c r="L75" s="201">
        <v>0</v>
      </c>
      <c r="M75" s="205">
        <v>0</v>
      </c>
      <c r="N75" s="205">
        <v>0</v>
      </c>
      <c r="O75" s="206">
        <v>0</v>
      </c>
    </row>
    <row r="76" spans="1:15" ht="15.75">
      <c r="A76" s="152">
        <v>7</v>
      </c>
      <c r="B76" s="163" t="s">
        <v>57</v>
      </c>
      <c r="C76" s="160">
        <f t="shared" si="11"/>
        <v>27</v>
      </c>
      <c r="D76" s="162">
        <v>7</v>
      </c>
      <c r="E76" s="162">
        <v>11</v>
      </c>
      <c r="F76" s="162">
        <v>2</v>
      </c>
      <c r="G76" s="162">
        <v>2</v>
      </c>
      <c r="H76" s="162">
        <v>5</v>
      </c>
      <c r="I76" s="162">
        <v>0</v>
      </c>
      <c r="J76" s="162">
        <v>0</v>
      </c>
      <c r="K76" s="162">
        <v>0</v>
      </c>
      <c r="L76" s="162">
        <v>0</v>
      </c>
      <c r="M76" s="164">
        <v>0</v>
      </c>
      <c r="N76" s="164">
        <v>0</v>
      </c>
      <c r="O76" s="165">
        <v>0</v>
      </c>
    </row>
    <row r="77" spans="1:15" ht="15.75">
      <c r="A77" s="152">
        <v>8</v>
      </c>
      <c r="B77" s="163" t="s">
        <v>82</v>
      </c>
      <c r="C77" s="160">
        <f t="shared" si="11"/>
        <v>9</v>
      </c>
      <c r="D77" s="162">
        <v>4</v>
      </c>
      <c r="E77" s="162">
        <v>4</v>
      </c>
      <c r="F77" s="162">
        <v>1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4">
        <v>0</v>
      </c>
      <c r="N77" s="164">
        <v>0</v>
      </c>
      <c r="O77" s="165">
        <v>0</v>
      </c>
    </row>
    <row r="78" spans="1:15" s="18" customFormat="1" ht="15.75">
      <c r="A78" s="195">
        <v>9</v>
      </c>
      <c r="B78" s="204" t="s">
        <v>83</v>
      </c>
      <c r="C78" s="197">
        <f t="shared" si="11"/>
        <v>159</v>
      </c>
      <c r="D78" s="201">
        <f>46-14</f>
        <v>32</v>
      </c>
      <c r="E78" s="201">
        <f>34-7</f>
        <v>27</v>
      </c>
      <c r="F78" s="201">
        <f>42-4</f>
        <v>38</v>
      </c>
      <c r="G78" s="201">
        <f>33-1</f>
        <v>32</v>
      </c>
      <c r="H78" s="201">
        <f>32-2</f>
        <v>30</v>
      </c>
      <c r="I78" s="201">
        <v>0</v>
      </c>
      <c r="J78" s="201">
        <v>0</v>
      </c>
      <c r="K78" s="201">
        <v>0</v>
      </c>
      <c r="L78" s="201">
        <v>0</v>
      </c>
      <c r="M78" s="205">
        <v>0</v>
      </c>
      <c r="N78" s="205">
        <v>0</v>
      </c>
      <c r="O78" s="206">
        <v>0</v>
      </c>
    </row>
    <row r="79" spans="1:15" ht="15.75">
      <c r="A79" s="152">
        <v>10</v>
      </c>
      <c r="B79" s="163" t="s">
        <v>84</v>
      </c>
      <c r="C79" s="160">
        <f t="shared" si="11"/>
        <v>63</v>
      </c>
      <c r="D79" s="162">
        <v>12</v>
      </c>
      <c r="E79" s="162">
        <v>14</v>
      </c>
      <c r="F79" s="162">
        <v>10</v>
      </c>
      <c r="G79" s="162">
        <v>16</v>
      </c>
      <c r="H79" s="162">
        <v>11</v>
      </c>
      <c r="I79" s="162">
        <v>0</v>
      </c>
      <c r="J79" s="162">
        <v>0</v>
      </c>
      <c r="K79" s="162">
        <v>0</v>
      </c>
      <c r="L79" s="162">
        <v>0</v>
      </c>
      <c r="M79" s="164">
        <v>0</v>
      </c>
      <c r="N79" s="164">
        <v>0</v>
      </c>
      <c r="O79" s="165">
        <v>0</v>
      </c>
    </row>
    <row r="80" spans="1:15" ht="15.75">
      <c r="A80" s="152">
        <v>11</v>
      </c>
      <c r="B80" s="163" t="s">
        <v>85</v>
      </c>
      <c r="C80" s="160">
        <f t="shared" si="11"/>
        <v>127</v>
      </c>
      <c r="D80" s="162">
        <v>34</v>
      </c>
      <c r="E80" s="162">
        <v>23</v>
      </c>
      <c r="F80" s="162">
        <v>27</v>
      </c>
      <c r="G80" s="162">
        <v>24</v>
      </c>
      <c r="H80" s="162">
        <v>19</v>
      </c>
      <c r="I80" s="162">
        <v>0</v>
      </c>
      <c r="J80" s="162">
        <v>0</v>
      </c>
      <c r="K80" s="162">
        <v>0</v>
      </c>
      <c r="L80" s="162">
        <v>0</v>
      </c>
      <c r="M80" s="164">
        <v>0</v>
      </c>
      <c r="N80" s="164">
        <v>0</v>
      </c>
      <c r="O80" s="165">
        <v>0</v>
      </c>
    </row>
    <row r="81" spans="1:15" s="18" customFormat="1" ht="15.75">
      <c r="A81" s="195">
        <v>12</v>
      </c>
      <c r="B81" s="204" t="s">
        <v>86</v>
      </c>
      <c r="C81" s="197">
        <f t="shared" si="11"/>
        <v>10</v>
      </c>
      <c r="D81" s="201">
        <f>6-2</f>
        <v>4</v>
      </c>
      <c r="E81" s="201">
        <v>2</v>
      </c>
      <c r="F81" s="201">
        <f>4-2</f>
        <v>2</v>
      </c>
      <c r="G81" s="201">
        <v>1</v>
      </c>
      <c r="H81" s="201">
        <f>3-2</f>
        <v>1</v>
      </c>
      <c r="I81" s="201">
        <v>0</v>
      </c>
      <c r="J81" s="201">
        <v>0</v>
      </c>
      <c r="K81" s="201">
        <v>0</v>
      </c>
      <c r="L81" s="201">
        <v>0</v>
      </c>
      <c r="M81" s="205">
        <v>0</v>
      </c>
      <c r="N81" s="205">
        <v>0</v>
      </c>
      <c r="O81" s="206">
        <v>0</v>
      </c>
    </row>
    <row r="82" spans="1:15" ht="27.75" customHeight="1">
      <c r="A82" s="152">
        <v>13</v>
      </c>
      <c r="B82" s="163" t="s">
        <v>87</v>
      </c>
      <c r="C82" s="160">
        <f>+D82+E82+F82+G82+H82+I82+J82+K82+L82+M82+N82+O82</f>
        <v>13</v>
      </c>
      <c r="D82" s="162">
        <v>3</v>
      </c>
      <c r="E82" s="162">
        <v>1</v>
      </c>
      <c r="F82" s="162">
        <v>4</v>
      </c>
      <c r="G82" s="162">
        <v>2</v>
      </c>
      <c r="H82" s="162">
        <v>3</v>
      </c>
      <c r="I82" s="162">
        <v>0</v>
      </c>
      <c r="J82" s="162">
        <v>0</v>
      </c>
      <c r="K82" s="162">
        <v>0</v>
      </c>
      <c r="L82" s="162">
        <v>0</v>
      </c>
      <c r="M82" s="164">
        <v>0</v>
      </c>
      <c r="N82" s="164">
        <v>0</v>
      </c>
      <c r="O82" s="165">
        <v>0</v>
      </c>
    </row>
    <row r="83" spans="1:15" ht="15.75">
      <c r="A83" s="210"/>
      <c r="B83" s="175" t="s">
        <v>22</v>
      </c>
      <c r="C83" s="174">
        <f>SUM(C84:C95)</f>
        <v>580</v>
      </c>
      <c r="D83" s="174">
        <f aca="true" t="shared" si="12" ref="D83:O83">SUM(D84:D95)</f>
        <v>31</v>
      </c>
      <c r="E83" s="174">
        <f t="shared" si="12"/>
        <v>38</v>
      </c>
      <c r="F83" s="174">
        <f t="shared" si="12"/>
        <v>35</v>
      </c>
      <c r="G83" s="174">
        <f t="shared" si="12"/>
        <v>38</v>
      </c>
      <c r="H83" s="174">
        <f t="shared" si="12"/>
        <v>20</v>
      </c>
      <c r="I83" s="174">
        <f t="shared" si="12"/>
        <v>121</v>
      </c>
      <c r="J83" s="174">
        <f t="shared" si="12"/>
        <v>117</v>
      </c>
      <c r="K83" s="174">
        <f t="shared" si="12"/>
        <v>93</v>
      </c>
      <c r="L83" s="174">
        <f t="shared" si="12"/>
        <v>87</v>
      </c>
      <c r="M83" s="174">
        <f t="shared" si="12"/>
        <v>0</v>
      </c>
      <c r="N83" s="174">
        <f t="shared" si="12"/>
        <v>0</v>
      </c>
      <c r="O83" s="184">
        <f t="shared" si="12"/>
        <v>0</v>
      </c>
    </row>
    <row r="84" spans="1:15" ht="15.75">
      <c r="A84" s="152">
        <v>14</v>
      </c>
      <c r="B84" s="166" t="s">
        <v>88</v>
      </c>
      <c r="C84" s="160">
        <f t="shared" si="11"/>
        <v>170</v>
      </c>
      <c r="D84" s="162">
        <v>24</v>
      </c>
      <c r="E84" s="162">
        <v>31</v>
      </c>
      <c r="F84" s="162">
        <v>27</v>
      </c>
      <c r="G84" s="162">
        <v>27</v>
      </c>
      <c r="H84" s="162">
        <v>16</v>
      </c>
      <c r="I84" s="162">
        <v>12</v>
      </c>
      <c r="J84" s="162">
        <v>20</v>
      </c>
      <c r="K84" s="162">
        <v>5</v>
      </c>
      <c r="L84" s="162">
        <v>8</v>
      </c>
      <c r="M84" s="164">
        <v>0</v>
      </c>
      <c r="N84" s="164">
        <v>0</v>
      </c>
      <c r="O84" s="165">
        <v>0</v>
      </c>
    </row>
    <row r="85" spans="1:15" s="18" customFormat="1" ht="15.75">
      <c r="A85" s="195">
        <v>15</v>
      </c>
      <c r="B85" s="207" t="s">
        <v>89</v>
      </c>
      <c r="C85" s="197">
        <f t="shared" si="11"/>
        <v>106</v>
      </c>
      <c r="D85" s="201">
        <f>10-3</f>
        <v>7</v>
      </c>
      <c r="E85" s="201">
        <f>10-3</f>
        <v>7</v>
      </c>
      <c r="F85" s="201">
        <f>10-2</f>
        <v>8</v>
      </c>
      <c r="G85" s="201">
        <f>13-2</f>
        <v>11</v>
      </c>
      <c r="H85" s="201">
        <v>4</v>
      </c>
      <c r="I85" s="201">
        <v>12</v>
      </c>
      <c r="J85" s="201">
        <f>21-1</f>
        <v>20</v>
      </c>
      <c r="K85" s="201">
        <f>20-5</f>
        <v>15</v>
      </c>
      <c r="L85" s="201">
        <f>26-4</f>
        <v>22</v>
      </c>
      <c r="M85" s="205">
        <v>0</v>
      </c>
      <c r="N85" s="205">
        <v>0</v>
      </c>
      <c r="O85" s="206">
        <v>0</v>
      </c>
    </row>
    <row r="86" spans="1:15" s="18" customFormat="1" ht="15.75">
      <c r="A86" s="195">
        <v>16</v>
      </c>
      <c r="B86" s="207" t="s">
        <v>54</v>
      </c>
      <c r="C86" s="197">
        <f t="shared" si="11"/>
        <v>81</v>
      </c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27</v>
      </c>
      <c r="J86" s="201">
        <f>27-7</f>
        <v>20</v>
      </c>
      <c r="K86" s="201">
        <v>21</v>
      </c>
      <c r="L86" s="201">
        <f>23-10</f>
        <v>13</v>
      </c>
      <c r="M86" s="205">
        <v>0</v>
      </c>
      <c r="N86" s="205">
        <v>0</v>
      </c>
      <c r="O86" s="206">
        <v>0</v>
      </c>
    </row>
    <row r="87" spans="1:15" ht="32.25" customHeight="1">
      <c r="A87" s="152">
        <v>17</v>
      </c>
      <c r="B87" s="166" t="s">
        <v>51</v>
      </c>
      <c r="C87" s="161">
        <f t="shared" si="11"/>
        <v>6</v>
      </c>
      <c r="D87" s="162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2</v>
      </c>
      <c r="J87" s="162">
        <v>1</v>
      </c>
      <c r="K87" s="162">
        <v>3</v>
      </c>
      <c r="L87" s="162">
        <v>0</v>
      </c>
      <c r="M87" s="164">
        <v>0</v>
      </c>
      <c r="N87" s="164">
        <v>0</v>
      </c>
      <c r="O87" s="165">
        <v>0</v>
      </c>
    </row>
    <row r="88" spans="1:15" ht="15.75">
      <c r="A88" s="152">
        <v>18</v>
      </c>
      <c r="B88" s="166" t="s">
        <v>90</v>
      </c>
      <c r="C88" s="160">
        <f t="shared" si="11"/>
        <v>5</v>
      </c>
      <c r="D88" s="162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3</v>
      </c>
      <c r="J88" s="162">
        <v>2</v>
      </c>
      <c r="K88" s="162">
        <v>0</v>
      </c>
      <c r="L88" s="162">
        <v>0</v>
      </c>
      <c r="M88" s="164">
        <v>0</v>
      </c>
      <c r="N88" s="164">
        <v>0</v>
      </c>
      <c r="O88" s="165">
        <v>0</v>
      </c>
    </row>
    <row r="89" spans="1:15" ht="15.75">
      <c r="A89" s="152">
        <v>19</v>
      </c>
      <c r="B89" s="166" t="s">
        <v>73</v>
      </c>
      <c r="C89" s="160">
        <f t="shared" si="11"/>
        <v>54</v>
      </c>
      <c r="D89" s="162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21</v>
      </c>
      <c r="J89" s="162">
        <v>12</v>
      </c>
      <c r="K89" s="162">
        <v>12</v>
      </c>
      <c r="L89" s="162">
        <v>9</v>
      </c>
      <c r="M89" s="164">
        <v>0</v>
      </c>
      <c r="N89" s="164">
        <v>0</v>
      </c>
      <c r="O89" s="165">
        <v>0</v>
      </c>
    </row>
    <row r="90" spans="1:15" ht="15.75">
      <c r="A90" s="152">
        <v>20</v>
      </c>
      <c r="B90" s="166" t="s">
        <v>91</v>
      </c>
      <c r="C90" s="160">
        <f t="shared" si="11"/>
        <v>78</v>
      </c>
      <c r="D90" s="162">
        <v>0</v>
      </c>
      <c r="E90" s="162">
        <v>0</v>
      </c>
      <c r="F90" s="162">
        <v>0</v>
      </c>
      <c r="G90" s="162">
        <v>0</v>
      </c>
      <c r="H90" s="162">
        <v>0</v>
      </c>
      <c r="I90" s="162">
        <v>21</v>
      </c>
      <c r="J90" s="162">
        <v>17</v>
      </c>
      <c r="K90" s="162">
        <v>20</v>
      </c>
      <c r="L90" s="162">
        <v>20</v>
      </c>
      <c r="M90" s="164">
        <v>0</v>
      </c>
      <c r="N90" s="164">
        <v>0</v>
      </c>
      <c r="O90" s="165">
        <v>0</v>
      </c>
    </row>
    <row r="91" spans="1:15" ht="15.75">
      <c r="A91" s="152">
        <v>21</v>
      </c>
      <c r="B91" s="166" t="s">
        <v>92</v>
      </c>
      <c r="C91" s="160">
        <f t="shared" si="11"/>
        <v>8</v>
      </c>
      <c r="D91" s="162">
        <v>0</v>
      </c>
      <c r="E91" s="162">
        <v>0</v>
      </c>
      <c r="F91" s="162">
        <v>0</v>
      </c>
      <c r="G91" s="162">
        <v>0</v>
      </c>
      <c r="H91" s="162">
        <v>0</v>
      </c>
      <c r="I91" s="162">
        <v>2</v>
      </c>
      <c r="J91" s="162">
        <v>3</v>
      </c>
      <c r="K91" s="162">
        <v>2</v>
      </c>
      <c r="L91" s="162">
        <v>1</v>
      </c>
      <c r="M91" s="164">
        <v>0</v>
      </c>
      <c r="N91" s="164">
        <v>0</v>
      </c>
      <c r="O91" s="165">
        <v>0</v>
      </c>
    </row>
    <row r="92" spans="1:15" ht="30" customHeight="1">
      <c r="A92" s="152">
        <v>22</v>
      </c>
      <c r="B92" s="166" t="s">
        <v>93</v>
      </c>
      <c r="C92" s="160">
        <f t="shared" si="11"/>
        <v>8</v>
      </c>
      <c r="D92" s="162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1</v>
      </c>
      <c r="J92" s="162">
        <v>1</v>
      </c>
      <c r="K92" s="162">
        <v>4</v>
      </c>
      <c r="L92" s="162">
        <v>2</v>
      </c>
      <c r="M92" s="164">
        <v>0</v>
      </c>
      <c r="N92" s="164">
        <v>0</v>
      </c>
      <c r="O92" s="165">
        <v>0</v>
      </c>
    </row>
    <row r="93" spans="1:15" ht="15.75">
      <c r="A93" s="152">
        <v>23</v>
      </c>
      <c r="B93" s="166" t="s">
        <v>94</v>
      </c>
      <c r="C93" s="160">
        <f t="shared" si="11"/>
        <v>2</v>
      </c>
      <c r="D93" s="162">
        <v>0</v>
      </c>
      <c r="E93" s="162">
        <v>0</v>
      </c>
      <c r="F93" s="162">
        <v>0</v>
      </c>
      <c r="G93" s="162">
        <v>0</v>
      </c>
      <c r="H93" s="162">
        <v>0</v>
      </c>
      <c r="I93" s="162">
        <v>0</v>
      </c>
      <c r="J93" s="162">
        <v>1</v>
      </c>
      <c r="K93" s="162">
        <v>1</v>
      </c>
      <c r="L93" s="162">
        <v>0</v>
      </c>
      <c r="M93" s="164">
        <v>0</v>
      </c>
      <c r="N93" s="164">
        <v>0</v>
      </c>
      <c r="O93" s="165">
        <v>0</v>
      </c>
    </row>
    <row r="94" spans="1:15" s="18" customFormat="1" ht="15.75">
      <c r="A94" s="195">
        <v>24</v>
      </c>
      <c r="B94" s="207" t="s">
        <v>95</v>
      </c>
      <c r="C94" s="197">
        <f t="shared" si="11"/>
        <v>10</v>
      </c>
      <c r="D94" s="201">
        <v>0</v>
      </c>
      <c r="E94" s="201">
        <v>0</v>
      </c>
      <c r="F94" s="201">
        <v>0</v>
      </c>
      <c r="G94" s="201">
        <v>0</v>
      </c>
      <c r="H94" s="201">
        <v>0</v>
      </c>
      <c r="I94" s="201">
        <f>6-6</f>
        <v>0</v>
      </c>
      <c r="J94" s="201">
        <v>1</v>
      </c>
      <c r="K94" s="201">
        <v>4</v>
      </c>
      <c r="L94" s="201">
        <v>5</v>
      </c>
      <c r="M94" s="205">
        <v>0</v>
      </c>
      <c r="N94" s="205">
        <v>0</v>
      </c>
      <c r="O94" s="206">
        <v>0</v>
      </c>
    </row>
    <row r="95" spans="1:15" s="18" customFormat="1" ht="15.75">
      <c r="A95" s="195">
        <v>25</v>
      </c>
      <c r="B95" s="207" t="s">
        <v>96</v>
      </c>
      <c r="C95" s="197">
        <f t="shared" si="11"/>
        <v>52</v>
      </c>
      <c r="D95" s="201">
        <v>0</v>
      </c>
      <c r="E95" s="201">
        <v>0</v>
      </c>
      <c r="F95" s="201">
        <v>0</v>
      </c>
      <c r="G95" s="201">
        <v>0</v>
      </c>
      <c r="H95" s="201">
        <v>0</v>
      </c>
      <c r="I95" s="201">
        <f>11+9</f>
        <v>20</v>
      </c>
      <c r="J95" s="201">
        <f>22-3</f>
        <v>19</v>
      </c>
      <c r="K95" s="201">
        <f>7-1</f>
        <v>6</v>
      </c>
      <c r="L95" s="201">
        <v>7</v>
      </c>
      <c r="M95" s="205">
        <v>0</v>
      </c>
      <c r="N95" s="205">
        <v>0</v>
      </c>
      <c r="O95" s="206">
        <v>0</v>
      </c>
    </row>
    <row r="96" spans="1:15" ht="15.75">
      <c r="A96" s="210" t="s">
        <v>97</v>
      </c>
      <c r="B96" s="211" t="s">
        <v>98</v>
      </c>
      <c r="C96" s="182">
        <f aca="true" t="shared" si="13" ref="C96:O96">+C97+C112</f>
        <v>975</v>
      </c>
      <c r="D96" s="182">
        <f t="shared" si="13"/>
        <v>188</v>
      </c>
      <c r="E96" s="182">
        <f t="shared" si="13"/>
        <v>161</v>
      </c>
      <c r="F96" s="182">
        <f t="shared" si="13"/>
        <v>115</v>
      </c>
      <c r="G96" s="182">
        <f t="shared" si="13"/>
        <v>118</v>
      </c>
      <c r="H96" s="182">
        <f t="shared" si="13"/>
        <v>99</v>
      </c>
      <c r="I96" s="182">
        <f t="shared" si="13"/>
        <v>106</v>
      </c>
      <c r="J96" s="182">
        <f t="shared" si="13"/>
        <v>84</v>
      </c>
      <c r="K96" s="182">
        <f t="shared" si="13"/>
        <v>53</v>
      </c>
      <c r="L96" s="182">
        <f t="shared" si="13"/>
        <v>48</v>
      </c>
      <c r="M96" s="182">
        <f t="shared" si="13"/>
        <v>0</v>
      </c>
      <c r="N96" s="182">
        <f t="shared" si="13"/>
        <v>0</v>
      </c>
      <c r="O96" s="183">
        <f t="shared" si="13"/>
        <v>0</v>
      </c>
    </row>
    <row r="97" spans="1:15" ht="15.75">
      <c r="A97" s="210"/>
      <c r="B97" s="211" t="s">
        <v>20</v>
      </c>
      <c r="C97" s="182">
        <f>SUM(C98:C111)</f>
        <v>639</v>
      </c>
      <c r="D97" s="182">
        <f aca="true" t="shared" si="14" ref="D97:O97">SUM(D98:D110)</f>
        <v>176</v>
      </c>
      <c r="E97" s="182">
        <f t="shared" si="14"/>
        <v>150</v>
      </c>
      <c r="F97" s="182">
        <f t="shared" si="14"/>
        <v>109</v>
      </c>
      <c r="G97" s="182">
        <f t="shared" si="14"/>
        <v>112</v>
      </c>
      <c r="H97" s="182">
        <f t="shared" si="14"/>
        <v>89</v>
      </c>
      <c r="I97" s="182">
        <f t="shared" si="14"/>
        <v>0</v>
      </c>
      <c r="J97" s="182">
        <f t="shared" si="14"/>
        <v>0</v>
      </c>
      <c r="K97" s="182">
        <f t="shared" si="14"/>
        <v>0</v>
      </c>
      <c r="L97" s="182">
        <f t="shared" si="14"/>
        <v>0</v>
      </c>
      <c r="M97" s="182">
        <f t="shared" si="14"/>
        <v>0</v>
      </c>
      <c r="N97" s="182">
        <f t="shared" si="14"/>
        <v>0</v>
      </c>
      <c r="O97" s="183">
        <f t="shared" si="14"/>
        <v>0</v>
      </c>
    </row>
    <row r="98" spans="1:15" ht="15.75">
      <c r="A98" s="152">
        <v>1</v>
      </c>
      <c r="B98" s="159" t="s">
        <v>40</v>
      </c>
      <c r="C98" s="160">
        <f aca="true" t="shared" si="15" ref="C98:C121">+D98+E98+F98+G98+H98+I98+J98+K98+L98+M98+N98+O98</f>
        <v>14</v>
      </c>
      <c r="D98" s="155">
        <v>5</v>
      </c>
      <c r="E98" s="155">
        <v>3</v>
      </c>
      <c r="F98" s="155">
        <v>2</v>
      </c>
      <c r="G98" s="155">
        <v>2</v>
      </c>
      <c r="H98" s="155">
        <v>2</v>
      </c>
      <c r="I98" s="155">
        <v>0</v>
      </c>
      <c r="J98" s="155">
        <v>0</v>
      </c>
      <c r="K98" s="155">
        <v>0</v>
      </c>
      <c r="L98" s="155">
        <v>0</v>
      </c>
      <c r="M98" s="155">
        <v>0</v>
      </c>
      <c r="N98" s="155">
        <v>0</v>
      </c>
      <c r="O98" s="156">
        <v>0</v>
      </c>
    </row>
    <row r="99" spans="1:15" ht="15.75">
      <c r="A99" s="152">
        <v>2</v>
      </c>
      <c r="B99" s="159" t="s">
        <v>99</v>
      </c>
      <c r="C99" s="160">
        <f t="shared" si="15"/>
        <v>15</v>
      </c>
      <c r="D99" s="155">
        <v>5</v>
      </c>
      <c r="E99" s="155">
        <v>2</v>
      </c>
      <c r="F99" s="155">
        <v>5</v>
      </c>
      <c r="G99" s="155">
        <v>1</v>
      </c>
      <c r="H99" s="155">
        <v>2</v>
      </c>
      <c r="I99" s="155">
        <v>0</v>
      </c>
      <c r="J99" s="155">
        <v>0</v>
      </c>
      <c r="K99" s="155">
        <v>0</v>
      </c>
      <c r="L99" s="155">
        <v>0</v>
      </c>
      <c r="M99" s="155">
        <v>0</v>
      </c>
      <c r="N99" s="155">
        <v>0</v>
      </c>
      <c r="O99" s="156">
        <v>0</v>
      </c>
    </row>
    <row r="100" spans="1:15" ht="15.75">
      <c r="A100" s="152">
        <v>3</v>
      </c>
      <c r="B100" s="159" t="s">
        <v>100</v>
      </c>
      <c r="C100" s="160">
        <f t="shared" si="15"/>
        <v>3</v>
      </c>
      <c r="D100" s="155">
        <v>0</v>
      </c>
      <c r="E100" s="155">
        <v>0</v>
      </c>
      <c r="F100" s="155">
        <v>1</v>
      </c>
      <c r="G100" s="155">
        <v>0</v>
      </c>
      <c r="H100" s="155">
        <v>2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155">
        <v>0</v>
      </c>
      <c r="O100" s="156">
        <v>0</v>
      </c>
    </row>
    <row r="101" spans="1:15" ht="15.75">
      <c r="A101" s="152">
        <v>4</v>
      </c>
      <c r="B101" s="159" t="s">
        <v>184</v>
      </c>
      <c r="C101" s="160">
        <f t="shared" si="15"/>
        <v>147</v>
      </c>
      <c r="D101" s="155">
        <v>45</v>
      </c>
      <c r="E101" s="155">
        <v>40</v>
      </c>
      <c r="F101" s="155">
        <v>22</v>
      </c>
      <c r="G101" s="155">
        <v>25</v>
      </c>
      <c r="H101" s="155">
        <v>15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155">
        <v>0</v>
      </c>
      <c r="O101" s="156">
        <v>0</v>
      </c>
    </row>
    <row r="102" spans="1:15" ht="15.75">
      <c r="A102" s="152">
        <v>5</v>
      </c>
      <c r="B102" s="159" t="s">
        <v>86</v>
      </c>
      <c r="C102" s="160">
        <f t="shared" si="15"/>
        <v>230</v>
      </c>
      <c r="D102" s="155">
        <v>62</v>
      </c>
      <c r="E102" s="155">
        <v>54</v>
      </c>
      <c r="F102" s="155">
        <v>39</v>
      </c>
      <c r="G102" s="155">
        <v>44</v>
      </c>
      <c r="H102" s="155">
        <v>31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155">
        <v>0</v>
      </c>
      <c r="O102" s="156">
        <v>0</v>
      </c>
    </row>
    <row r="103" spans="1:15" ht="15.75">
      <c r="A103" s="152">
        <v>6</v>
      </c>
      <c r="B103" s="159" t="s">
        <v>122</v>
      </c>
      <c r="C103" s="160">
        <f t="shared" si="15"/>
        <v>93</v>
      </c>
      <c r="D103" s="155">
        <v>16</v>
      </c>
      <c r="E103" s="155">
        <v>23</v>
      </c>
      <c r="F103" s="155">
        <v>17</v>
      </c>
      <c r="G103" s="155">
        <v>19</v>
      </c>
      <c r="H103" s="155">
        <v>18</v>
      </c>
      <c r="I103" s="155">
        <v>0</v>
      </c>
      <c r="J103" s="155">
        <v>0</v>
      </c>
      <c r="K103" s="155">
        <v>0</v>
      </c>
      <c r="L103" s="155">
        <v>0</v>
      </c>
      <c r="M103" s="155">
        <v>0</v>
      </c>
      <c r="N103" s="155">
        <v>0</v>
      </c>
      <c r="O103" s="156">
        <v>0</v>
      </c>
    </row>
    <row r="104" spans="1:15" ht="15.75">
      <c r="A104" s="152">
        <v>7</v>
      </c>
      <c r="B104" s="159" t="s">
        <v>37</v>
      </c>
      <c r="C104" s="160">
        <f t="shared" si="15"/>
        <v>7</v>
      </c>
      <c r="D104" s="155">
        <v>5</v>
      </c>
      <c r="E104" s="155">
        <v>0</v>
      </c>
      <c r="F104" s="155">
        <v>0</v>
      </c>
      <c r="G104" s="155">
        <v>1</v>
      </c>
      <c r="H104" s="155">
        <v>1</v>
      </c>
      <c r="I104" s="155">
        <v>0</v>
      </c>
      <c r="J104" s="155">
        <v>0</v>
      </c>
      <c r="K104" s="155">
        <v>0</v>
      </c>
      <c r="L104" s="155">
        <v>0</v>
      </c>
      <c r="M104" s="155">
        <v>0</v>
      </c>
      <c r="N104" s="155">
        <v>0</v>
      </c>
      <c r="O104" s="156">
        <v>0</v>
      </c>
    </row>
    <row r="105" spans="1:15" ht="15.75">
      <c r="A105" s="152">
        <v>8</v>
      </c>
      <c r="B105" s="159" t="s">
        <v>30</v>
      </c>
      <c r="C105" s="160">
        <f t="shared" si="15"/>
        <v>20</v>
      </c>
      <c r="D105" s="155">
        <v>5</v>
      </c>
      <c r="E105" s="155">
        <v>5</v>
      </c>
      <c r="F105" s="155">
        <v>3</v>
      </c>
      <c r="G105" s="155">
        <v>3</v>
      </c>
      <c r="H105" s="155">
        <v>4</v>
      </c>
      <c r="I105" s="155">
        <v>0</v>
      </c>
      <c r="J105" s="155">
        <v>0</v>
      </c>
      <c r="K105" s="155">
        <v>0</v>
      </c>
      <c r="L105" s="155">
        <v>0</v>
      </c>
      <c r="M105" s="155">
        <v>0</v>
      </c>
      <c r="N105" s="155">
        <v>0</v>
      </c>
      <c r="O105" s="156">
        <v>0</v>
      </c>
    </row>
    <row r="106" spans="1:15" ht="15.75">
      <c r="A106" s="152">
        <v>9</v>
      </c>
      <c r="B106" s="159" t="s">
        <v>185</v>
      </c>
      <c r="C106" s="160">
        <f t="shared" si="15"/>
        <v>10</v>
      </c>
      <c r="D106" s="155">
        <v>1</v>
      </c>
      <c r="E106" s="155">
        <v>2</v>
      </c>
      <c r="F106" s="155">
        <v>4</v>
      </c>
      <c r="G106" s="155">
        <v>0</v>
      </c>
      <c r="H106" s="155">
        <v>3</v>
      </c>
      <c r="I106" s="155">
        <v>0</v>
      </c>
      <c r="J106" s="155">
        <v>0</v>
      </c>
      <c r="K106" s="155">
        <v>0</v>
      </c>
      <c r="L106" s="155">
        <v>0</v>
      </c>
      <c r="M106" s="155">
        <v>0</v>
      </c>
      <c r="N106" s="155">
        <v>0</v>
      </c>
      <c r="O106" s="156">
        <v>0</v>
      </c>
    </row>
    <row r="107" spans="1:15" ht="15.75">
      <c r="A107" s="152">
        <v>10</v>
      </c>
      <c r="B107" s="159" t="s">
        <v>101</v>
      </c>
      <c r="C107" s="160">
        <f t="shared" si="15"/>
        <v>15</v>
      </c>
      <c r="D107" s="155">
        <v>9</v>
      </c>
      <c r="E107" s="155">
        <v>3</v>
      </c>
      <c r="F107" s="155">
        <v>1</v>
      </c>
      <c r="G107" s="155">
        <v>2</v>
      </c>
      <c r="H107" s="155">
        <v>0</v>
      </c>
      <c r="I107" s="155">
        <v>0</v>
      </c>
      <c r="J107" s="155">
        <v>0</v>
      </c>
      <c r="K107" s="155">
        <v>0</v>
      </c>
      <c r="L107" s="155">
        <v>0</v>
      </c>
      <c r="M107" s="155">
        <v>0</v>
      </c>
      <c r="N107" s="155">
        <v>0</v>
      </c>
      <c r="O107" s="156">
        <v>0</v>
      </c>
    </row>
    <row r="108" spans="1:15" ht="15.75">
      <c r="A108" s="152">
        <v>11</v>
      </c>
      <c r="B108" s="159" t="s">
        <v>28</v>
      </c>
      <c r="C108" s="160">
        <f t="shared" si="15"/>
        <v>4</v>
      </c>
      <c r="D108" s="155">
        <v>1</v>
      </c>
      <c r="E108" s="155">
        <v>1</v>
      </c>
      <c r="F108" s="155">
        <v>0</v>
      </c>
      <c r="G108" s="155">
        <v>2</v>
      </c>
      <c r="H108" s="155">
        <v>0</v>
      </c>
      <c r="I108" s="155">
        <v>0</v>
      </c>
      <c r="J108" s="155">
        <v>0</v>
      </c>
      <c r="K108" s="155">
        <v>0</v>
      </c>
      <c r="L108" s="155">
        <v>0</v>
      </c>
      <c r="M108" s="155">
        <v>0</v>
      </c>
      <c r="N108" s="155">
        <v>0</v>
      </c>
      <c r="O108" s="156">
        <v>0</v>
      </c>
    </row>
    <row r="109" spans="1:15" ht="15.75">
      <c r="A109" s="152">
        <v>12</v>
      </c>
      <c r="B109" s="159" t="s">
        <v>102</v>
      </c>
      <c r="C109" s="160">
        <f t="shared" si="15"/>
        <v>69</v>
      </c>
      <c r="D109" s="155">
        <v>16</v>
      </c>
      <c r="E109" s="155">
        <v>15</v>
      </c>
      <c r="F109" s="155">
        <v>15</v>
      </c>
      <c r="G109" s="155">
        <v>12</v>
      </c>
      <c r="H109" s="155">
        <v>11</v>
      </c>
      <c r="I109" s="155">
        <v>0</v>
      </c>
      <c r="J109" s="155">
        <v>0</v>
      </c>
      <c r="K109" s="155">
        <v>0</v>
      </c>
      <c r="L109" s="155">
        <v>0</v>
      </c>
      <c r="M109" s="155">
        <v>0</v>
      </c>
      <c r="N109" s="155">
        <v>0</v>
      </c>
      <c r="O109" s="156">
        <v>0</v>
      </c>
    </row>
    <row r="110" spans="1:15" ht="15.75">
      <c r="A110" s="152">
        <v>13</v>
      </c>
      <c r="B110" s="159" t="s">
        <v>103</v>
      </c>
      <c r="C110" s="160">
        <f t="shared" si="15"/>
        <v>9</v>
      </c>
      <c r="D110" s="155">
        <v>6</v>
      </c>
      <c r="E110" s="155">
        <v>2</v>
      </c>
      <c r="F110" s="155">
        <v>0</v>
      </c>
      <c r="G110" s="155">
        <v>1</v>
      </c>
      <c r="H110" s="155"/>
      <c r="I110" s="155">
        <v>0</v>
      </c>
      <c r="J110" s="155">
        <v>0</v>
      </c>
      <c r="K110" s="155">
        <v>0</v>
      </c>
      <c r="L110" s="155">
        <v>0</v>
      </c>
      <c r="M110" s="155">
        <v>0</v>
      </c>
      <c r="N110" s="155">
        <v>0</v>
      </c>
      <c r="O110" s="156">
        <v>0</v>
      </c>
    </row>
    <row r="111" spans="1:15" s="18" customFormat="1" ht="15.75">
      <c r="A111" s="195"/>
      <c r="B111" s="196" t="s">
        <v>611</v>
      </c>
      <c r="C111" s="160">
        <f t="shared" si="15"/>
        <v>3</v>
      </c>
      <c r="D111" s="198"/>
      <c r="E111" s="198"/>
      <c r="F111" s="198"/>
      <c r="G111" s="198"/>
      <c r="H111" s="198">
        <v>3</v>
      </c>
      <c r="I111" s="198"/>
      <c r="J111" s="198"/>
      <c r="K111" s="198"/>
      <c r="L111" s="198"/>
      <c r="M111" s="198"/>
      <c r="N111" s="198"/>
      <c r="O111" s="202"/>
    </row>
    <row r="112" spans="1:15" ht="15.75">
      <c r="A112" s="210"/>
      <c r="B112" s="175" t="s">
        <v>22</v>
      </c>
      <c r="C112" s="182">
        <f>SUM(C113:C121)</f>
        <v>336</v>
      </c>
      <c r="D112" s="182">
        <f>SUM(D113:D121)</f>
        <v>12</v>
      </c>
      <c r="E112" s="182">
        <f aca="true" t="shared" si="16" ref="E112:L112">SUM(E113:E121)</f>
        <v>11</v>
      </c>
      <c r="F112" s="182">
        <f t="shared" si="16"/>
        <v>6</v>
      </c>
      <c r="G112" s="182">
        <f t="shared" si="16"/>
        <v>6</v>
      </c>
      <c r="H112" s="182">
        <f t="shared" si="16"/>
        <v>10</v>
      </c>
      <c r="I112" s="182">
        <f t="shared" si="16"/>
        <v>106</v>
      </c>
      <c r="J112" s="182">
        <f t="shared" si="16"/>
        <v>84</v>
      </c>
      <c r="K112" s="182">
        <f t="shared" si="16"/>
        <v>53</v>
      </c>
      <c r="L112" s="182">
        <f t="shared" si="16"/>
        <v>48</v>
      </c>
      <c r="M112" s="182">
        <f>SUM(M113:M120)</f>
        <v>0</v>
      </c>
      <c r="N112" s="182">
        <f>SUM(N113:N120)</f>
        <v>0</v>
      </c>
      <c r="O112" s="183">
        <f>SUM(O113:O120)</f>
        <v>0</v>
      </c>
    </row>
    <row r="113" spans="1:15" ht="15.75">
      <c r="A113" s="152">
        <v>14</v>
      </c>
      <c r="B113" s="159" t="s">
        <v>104</v>
      </c>
      <c r="C113" s="160">
        <f t="shared" si="15"/>
        <v>75</v>
      </c>
      <c r="D113" s="155">
        <v>12</v>
      </c>
      <c r="E113" s="155">
        <v>11</v>
      </c>
      <c r="F113" s="155">
        <v>6</v>
      </c>
      <c r="G113" s="155">
        <v>6</v>
      </c>
      <c r="H113" s="155">
        <v>10</v>
      </c>
      <c r="I113" s="155">
        <v>10</v>
      </c>
      <c r="J113" s="155">
        <v>10</v>
      </c>
      <c r="K113" s="155">
        <v>5</v>
      </c>
      <c r="L113" s="155">
        <v>5</v>
      </c>
      <c r="M113" s="155">
        <v>0</v>
      </c>
      <c r="N113" s="155">
        <v>0</v>
      </c>
      <c r="O113" s="156">
        <v>0</v>
      </c>
    </row>
    <row r="114" spans="1:15" ht="15.75">
      <c r="A114" s="152">
        <v>15</v>
      </c>
      <c r="B114" s="159" t="s">
        <v>105</v>
      </c>
      <c r="C114" s="160">
        <f t="shared" si="15"/>
        <v>99</v>
      </c>
      <c r="D114" s="155">
        <v>0</v>
      </c>
      <c r="E114" s="155">
        <v>0</v>
      </c>
      <c r="F114" s="155">
        <v>0</v>
      </c>
      <c r="G114" s="155">
        <v>0</v>
      </c>
      <c r="H114" s="155">
        <v>0</v>
      </c>
      <c r="I114" s="155">
        <v>40</v>
      </c>
      <c r="J114" s="155">
        <v>24</v>
      </c>
      <c r="K114" s="155">
        <v>20</v>
      </c>
      <c r="L114" s="155">
        <v>15</v>
      </c>
      <c r="M114" s="155">
        <v>0</v>
      </c>
      <c r="N114" s="155">
        <v>0</v>
      </c>
      <c r="O114" s="156">
        <v>0</v>
      </c>
    </row>
    <row r="115" spans="1:15" ht="15.75">
      <c r="A115" s="152">
        <v>16</v>
      </c>
      <c r="B115" s="159" t="s">
        <v>106</v>
      </c>
      <c r="C115" s="160">
        <f t="shared" si="15"/>
        <v>18</v>
      </c>
      <c r="D115" s="155">
        <v>0</v>
      </c>
      <c r="E115" s="155">
        <v>0</v>
      </c>
      <c r="F115" s="155">
        <v>0</v>
      </c>
      <c r="G115" s="155">
        <v>0</v>
      </c>
      <c r="H115" s="155">
        <v>0</v>
      </c>
      <c r="I115" s="155">
        <v>7</v>
      </c>
      <c r="J115" s="155">
        <v>5</v>
      </c>
      <c r="K115" s="155">
        <v>3</v>
      </c>
      <c r="L115" s="155">
        <v>3</v>
      </c>
      <c r="M115" s="155">
        <v>0</v>
      </c>
      <c r="N115" s="155">
        <v>0</v>
      </c>
      <c r="O115" s="156">
        <v>0</v>
      </c>
    </row>
    <row r="116" spans="1:15" ht="15.75">
      <c r="A116" s="152">
        <v>17</v>
      </c>
      <c r="B116" s="159" t="s">
        <v>51</v>
      </c>
      <c r="C116" s="160">
        <f t="shared" si="15"/>
        <v>8</v>
      </c>
      <c r="D116" s="155">
        <v>0</v>
      </c>
      <c r="E116" s="155">
        <v>0</v>
      </c>
      <c r="F116" s="155">
        <v>0</v>
      </c>
      <c r="G116" s="155">
        <v>0</v>
      </c>
      <c r="H116" s="155">
        <v>0</v>
      </c>
      <c r="I116" s="155">
        <v>2</v>
      </c>
      <c r="J116" s="155">
        <v>3</v>
      </c>
      <c r="K116" s="155">
        <v>0</v>
      </c>
      <c r="L116" s="155">
        <v>3</v>
      </c>
      <c r="M116" s="155">
        <v>0</v>
      </c>
      <c r="N116" s="155">
        <v>0</v>
      </c>
      <c r="O116" s="156">
        <v>0</v>
      </c>
    </row>
    <row r="117" spans="1:15" ht="15.75">
      <c r="A117" s="152">
        <v>18</v>
      </c>
      <c r="B117" s="159" t="s">
        <v>69</v>
      </c>
      <c r="C117" s="160">
        <f t="shared" si="15"/>
        <v>6</v>
      </c>
      <c r="D117" s="155">
        <v>0</v>
      </c>
      <c r="E117" s="155">
        <v>0</v>
      </c>
      <c r="F117" s="155">
        <v>0</v>
      </c>
      <c r="G117" s="155">
        <v>0</v>
      </c>
      <c r="H117" s="155">
        <v>0</v>
      </c>
      <c r="I117" s="155">
        <v>3</v>
      </c>
      <c r="J117" s="155">
        <v>1</v>
      </c>
      <c r="K117" s="155">
        <v>1</v>
      </c>
      <c r="L117" s="155">
        <v>1</v>
      </c>
      <c r="M117" s="155">
        <v>0</v>
      </c>
      <c r="N117" s="155">
        <v>0</v>
      </c>
      <c r="O117" s="156">
        <v>0</v>
      </c>
    </row>
    <row r="118" spans="1:15" ht="15.75">
      <c r="A118" s="152">
        <v>19</v>
      </c>
      <c r="B118" s="159" t="s">
        <v>48</v>
      </c>
      <c r="C118" s="160">
        <f t="shared" si="15"/>
        <v>30</v>
      </c>
      <c r="D118" s="155">
        <v>0</v>
      </c>
      <c r="E118" s="155">
        <v>0</v>
      </c>
      <c r="F118" s="155">
        <v>0</v>
      </c>
      <c r="G118" s="155">
        <v>0</v>
      </c>
      <c r="H118" s="155">
        <v>0</v>
      </c>
      <c r="I118" s="155">
        <v>10</v>
      </c>
      <c r="J118" s="155">
        <v>8</v>
      </c>
      <c r="K118" s="155">
        <v>8</v>
      </c>
      <c r="L118" s="155">
        <v>4</v>
      </c>
      <c r="M118" s="155">
        <v>0</v>
      </c>
      <c r="N118" s="155">
        <v>0</v>
      </c>
      <c r="O118" s="156">
        <v>0</v>
      </c>
    </row>
    <row r="119" spans="1:15" ht="15.75">
      <c r="A119" s="152">
        <v>20</v>
      </c>
      <c r="B119" s="159" t="s">
        <v>107</v>
      </c>
      <c r="C119" s="160">
        <f t="shared" si="15"/>
        <v>45</v>
      </c>
      <c r="D119" s="155">
        <v>0</v>
      </c>
      <c r="E119" s="155">
        <v>0</v>
      </c>
      <c r="F119" s="155">
        <v>0</v>
      </c>
      <c r="G119" s="155">
        <v>0</v>
      </c>
      <c r="H119" s="155">
        <v>0</v>
      </c>
      <c r="I119" s="155">
        <v>20</v>
      </c>
      <c r="J119" s="155">
        <v>10</v>
      </c>
      <c r="K119" s="155">
        <v>9</v>
      </c>
      <c r="L119" s="155">
        <v>6</v>
      </c>
      <c r="M119" s="155">
        <v>0</v>
      </c>
      <c r="N119" s="155">
        <v>0</v>
      </c>
      <c r="O119" s="156">
        <v>0</v>
      </c>
    </row>
    <row r="120" spans="1:15" ht="15.75">
      <c r="A120" s="152">
        <v>21</v>
      </c>
      <c r="B120" s="159" t="s">
        <v>108</v>
      </c>
      <c r="C120" s="160">
        <f t="shared" si="15"/>
        <v>6</v>
      </c>
      <c r="D120" s="155">
        <v>0</v>
      </c>
      <c r="E120" s="155">
        <v>0</v>
      </c>
      <c r="F120" s="155">
        <v>0</v>
      </c>
      <c r="G120" s="155">
        <v>0</v>
      </c>
      <c r="H120" s="155">
        <v>0</v>
      </c>
      <c r="I120" s="155">
        <v>3</v>
      </c>
      <c r="J120" s="155">
        <v>2</v>
      </c>
      <c r="K120" s="155">
        <v>1</v>
      </c>
      <c r="L120" s="155">
        <v>0</v>
      </c>
      <c r="M120" s="155">
        <v>0</v>
      </c>
      <c r="N120" s="155">
        <v>0</v>
      </c>
      <c r="O120" s="156">
        <v>0</v>
      </c>
    </row>
    <row r="121" spans="1:15" s="18" customFormat="1" ht="15.75">
      <c r="A121" s="195"/>
      <c r="B121" s="196" t="s">
        <v>611</v>
      </c>
      <c r="C121" s="160">
        <f t="shared" si="15"/>
        <v>49</v>
      </c>
      <c r="D121" s="198"/>
      <c r="E121" s="198"/>
      <c r="F121" s="198"/>
      <c r="G121" s="198"/>
      <c r="H121" s="198"/>
      <c r="I121" s="198">
        <v>11</v>
      </c>
      <c r="J121" s="198">
        <v>21</v>
      </c>
      <c r="K121" s="198">
        <v>6</v>
      </c>
      <c r="L121" s="198">
        <v>11</v>
      </c>
      <c r="M121" s="198"/>
      <c r="N121" s="198"/>
      <c r="O121" s="202"/>
    </row>
    <row r="122" spans="1:15" ht="15.75">
      <c r="A122" s="210" t="s">
        <v>109</v>
      </c>
      <c r="B122" s="211" t="s">
        <v>110</v>
      </c>
      <c r="C122" s="182">
        <f aca="true" t="shared" si="17" ref="C122:O122">+C123+C134</f>
        <v>72</v>
      </c>
      <c r="D122" s="182">
        <f t="shared" si="17"/>
        <v>12</v>
      </c>
      <c r="E122" s="182">
        <f t="shared" si="17"/>
        <v>8</v>
      </c>
      <c r="F122" s="182">
        <f t="shared" si="17"/>
        <v>6</v>
      </c>
      <c r="G122" s="182">
        <f t="shared" si="17"/>
        <v>8</v>
      </c>
      <c r="H122" s="182">
        <f t="shared" si="17"/>
        <v>10</v>
      </c>
      <c r="I122" s="182">
        <f t="shared" si="17"/>
        <v>7</v>
      </c>
      <c r="J122" s="182">
        <f t="shared" si="17"/>
        <v>6</v>
      </c>
      <c r="K122" s="182">
        <f t="shared" si="17"/>
        <v>11</v>
      </c>
      <c r="L122" s="182">
        <f t="shared" si="17"/>
        <v>4</v>
      </c>
      <c r="M122" s="182">
        <f t="shared" si="17"/>
        <v>0</v>
      </c>
      <c r="N122" s="182">
        <f t="shared" si="17"/>
        <v>0</v>
      </c>
      <c r="O122" s="183">
        <f t="shared" si="17"/>
        <v>0</v>
      </c>
    </row>
    <row r="123" spans="1:15" ht="15.75">
      <c r="A123" s="210"/>
      <c r="B123" s="211" t="s">
        <v>20</v>
      </c>
      <c r="C123" s="182">
        <f>SUM(C124:C133)</f>
        <v>44</v>
      </c>
      <c r="D123" s="182">
        <f aca="true" t="shared" si="18" ref="D123:O123">SUM(D124:D133)</f>
        <v>12</v>
      </c>
      <c r="E123" s="182">
        <f t="shared" si="18"/>
        <v>8</v>
      </c>
      <c r="F123" s="182">
        <f t="shared" si="18"/>
        <v>6</v>
      </c>
      <c r="G123" s="182">
        <f t="shared" si="18"/>
        <v>8</v>
      </c>
      <c r="H123" s="182">
        <f t="shared" si="18"/>
        <v>10</v>
      </c>
      <c r="I123" s="182">
        <f t="shared" si="18"/>
        <v>0</v>
      </c>
      <c r="J123" s="182">
        <f t="shared" si="18"/>
        <v>0</v>
      </c>
      <c r="K123" s="182">
        <f t="shared" si="18"/>
        <v>0</v>
      </c>
      <c r="L123" s="182">
        <f t="shared" si="18"/>
        <v>0</v>
      </c>
      <c r="M123" s="182">
        <f t="shared" si="18"/>
        <v>0</v>
      </c>
      <c r="N123" s="182">
        <f t="shared" si="18"/>
        <v>0</v>
      </c>
      <c r="O123" s="183">
        <f t="shared" si="18"/>
        <v>0</v>
      </c>
    </row>
    <row r="124" spans="1:15" ht="15.75">
      <c r="A124" s="152">
        <v>1</v>
      </c>
      <c r="B124" s="167" t="s">
        <v>30</v>
      </c>
      <c r="C124" s="160">
        <f aca="true" t="shared" si="19" ref="C124:C138">+D124+E124+F124+G124+H124+I124+J124+K124+L124+M124+N124+O124</f>
        <v>2</v>
      </c>
      <c r="D124" s="162">
        <v>2</v>
      </c>
      <c r="E124" s="162">
        <v>0</v>
      </c>
      <c r="F124" s="162">
        <v>0</v>
      </c>
      <c r="G124" s="162">
        <v>0</v>
      </c>
      <c r="H124" s="162">
        <v>0</v>
      </c>
      <c r="I124" s="162">
        <v>0</v>
      </c>
      <c r="J124" s="162">
        <v>0</v>
      </c>
      <c r="K124" s="162">
        <v>0</v>
      </c>
      <c r="L124" s="162">
        <v>0</v>
      </c>
      <c r="M124" s="155">
        <v>0</v>
      </c>
      <c r="N124" s="155">
        <v>0</v>
      </c>
      <c r="O124" s="156">
        <v>0</v>
      </c>
    </row>
    <row r="125" spans="1:15" ht="15.75">
      <c r="A125" s="152">
        <v>2</v>
      </c>
      <c r="B125" s="167" t="s">
        <v>111</v>
      </c>
      <c r="C125" s="160">
        <f t="shared" si="19"/>
        <v>9</v>
      </c>
      <c r="D125" s="162">
        <v>2</v>
      </c>
      <c r="E125" s="162">
        <v>1</v>
      </c>
      <c r="F125" s="162">
        <v>1</v>
      </c>
      <c r="G125" s="162">
        <v>3</v>
      </c>
      <c r="H125" s="162">
        <v>2</v>
      </c>
      <c r="I125" s="162">
        <v>0</v>
      </c>
      <c r="J125" s="162">
        <v>0</v>
      </c>
      <c r="K125" s="162">
        <v>0</v>
      </c>
      <c r="L125" s="162">
        <v>0</v>
      </c>
      <c r="M125" s="155">
        <v>0</v>
      </c>
      <c r="N125" s="155">
        <v>0</v>
      </c>
      <c r="O125" s="156">
        <v>0</v>
      </c>
    </row>
    <row r="126" spans="1:15" ht="15.75">
      <c r="A126" s="152">
        <v>3</v>
      </c>
      <c r="B126" s="167" t="s">
        <v>112</v>
      </c>
      <c r="C126" s="160">
        <f t="shared" si="19"/>
        <v>1</v>
      </c>
      <c r="D126" s="162">
        <v>1</v>
      </c>
      <c r="E126" s="162">
        <v>0</v>
      </c>
      <c r="F126" s="162">
        <v>0</v>
      </c>
      <c r="G126" s="162">
        <v>0</v>
      </c>
      <c r="H126" s="162">
        <v>0</v>
      </c>
      <c r="I126" s="162">
        <v>0</v>
      </c>
      <c r="J126" s="162">
        <v>0</v>
      </c>
      <c r="K126" s="162">
        <v>0</v>
      </c>
      <c r="L126" s="162">
        <v>0</v>
      </c>
      <c r="M126" s="155">
        <v>0</v>
      </c>
      <c r="N126" s="155">
        <v>0</v>
      </c>
      <c r="O126" s="156">
        <v>0</v>
      </c>
    </row>
    <row r="127" spans="1:15" ht="15.75">
      <c r="A127" s="152">
        <v>4</v>
      </c>
      <c r="B127" s="167" t="s">
        <v>113</v>
      </c>
      <c r="C127" s="160">
        <f t="shared" si="19"/>
        <v>1</v>
      </c>
      <c r="D127" s="162">
        <v>0</v>
      </c>
      <c r="E127" s="162">
        <v>0</v>
      </c>
      <c r="F127" s="162">
        <v>0</v>
      </c>
      <c r="G127" s="162">
        <v>1</v>
      </c>
      <c r="H127" s="162">
        <v>0</v>
      </c>
      <c r="I127" s="162">
        <v>0</v>
      </c>
      <c r="J127" s="162">
        <v>0</v>
      </c>
      <c r="K127" s="162">
        <v>0</v>
      </c>
      <c r="L127" s="162">
        <v>0</v>
      </c>
      <c r="M127" s="155">
        <v>0</v>
      </c>
      <c r="N127" s="155">
        <v>0</v>
      </c>
      <c r="O127" s="156">
        <v>0</v>
      </c>
    </row>
    <row r="128" spans="1:15" ht="15.75">
      <c r="A128" s="152">
        <v>5</v>
      </c>
      <c r="B128" s="167" t="s">
        <v>40</v>
      </c>
      <c r="C128" s="160">
        <f t="shared" si="19"/>
        <v>5</v>
      </c>
      <c r="D128" s="162">
        <v>0</v>
      </c>
      <c r="E128" s="162">
        <v>1</v>
      </c>
      <c r="F128" s="162">
        <v>1</v>
      </c>
      <c r="G128" s="162">
        <v>1</v>
      </c>
      <c r="H128" s="162">
        <v>2</v>
      </c>
      <c r="I128" s="162">
        <v>0</v>
      </c>
      <c r="J128" s="162">
        <v>0</v>
      </c>
      <c r="K128" s="162">
        <v>0</v>
      </c>
      <c r="L128" s="162">
        <v>0</v>
      </c>
      <c r="M128" s="155">
        <v>0</v>
      </c>
      <c r="N128" s="155">
        <v>0</v>
      </c>
      <c r="O128" s="156">
        <v>0</v>
      </c>
    </row>
    <row r="129" spans="1:15" ht="19.5" customHeight="1">
      <c r="A129" s="152">
        <v>6</v>
      </c>
      <c r="B129" s="167" t="s">
        <v>114</v>
      </c>
      <c r="C129" s="160">
        <f t="shared" si="19"/>
        <v>9</v>
      </c>
      <c r="D129" s="155">
        <v>5</v>
      </c>
      <c r="E129" s="155">
        <v>1</v>
      </c>
      <c r="F129" s="155">
        <v>2</v>
      </c>
      <c r="G129" s="155">
        <v>1</v>
      </c>
      <c r="H129" s="162">
        <v>0</v>
      </c>
      <c r="I129" s="162">
        <v>0</v>
      </c>
      <c r="J129" s="162">
        <v>0</v>
      </c>
      <c r="K129" s="162">
        <v>0</v>
      </c>
      <c r="L129" s="162">
        <v>0</v>
      </c>
      <c r="M129" s="155">
        <v>0</v>
      </c>
      <c r="N129" s="155">
        <v>0</v>
      </c>
      <c r="O129" s="156">
        <v>0</v>
      </c>
    </row>
    <row r="130" spans="1:15" ht="15.75">
      <c r="A130" s="152">
        <v>7</v>
      </c>
      <c r="B130" s="167" t="s">
        <v>115</v>
      </c>
      <c r="C130" s="160">
        <f t="shared" si="19"/>
        <v>3</v>
      </c>
      <c r="D130" s="162">
        <v>0</v>
      </c>
      <c r="E130" s="162">
        <v>0</v>
      </c>
      <c r="F130" s="162">
        <v>0</v>
      </c>
      <c r="G130" s="162">
        <v>1</v>
      </c>
      <c r="H130" s="162">
        <v>2</v>
      </c>
      <c r="I130" s="162">
        <v>0</v>
      </c>
      <c r="J130" s="162">
        <v>0</v>
      </c>
      <c r="K130" s="162">
        <v>0</v>
      </c>
      <c r="L130" s="162">
        <v>0</v>
      </c>
      <c r="M130" s="155">
        <v>0</v>
      </c>
      <c r="N130" s="155">
        <v>0</v>
      </c>
      <c r="O130" s="156">
        <v>0</v>
      </c>
    </row>
    <row r="131" spans="1:15" ht="15.75">
      <c r="A131" s="152">
        <v>8</v>
      </c>
      <c r="B131" s="167" t="s">
        <v>82</v>
      </c>
      <c r="C131" s="160">
        <f t="shared" si="19"/>
        <v>3</v>
      </c>
      <c r="D131" s="162">
        <v>0</v>
      </c>
      <c r="E131" s="162">
        <v>2</v>
      </c>
      <c r="F131" s="162">
        <v>1</v>
      </c>
      <c r="G131" s="162">
        <v>0</v>
      </c>
      <c r="H131" s="162">
        <v>0</v>
      </c>
      <c r="I131" s="162">
        <v>0</v>
      </c>
      <c r="J131" s="162">
        <v>0</v>
      </c>
      <c r="K131" s="162">
        <v>0</v>
      </c>
      <c r="L131" s="162">
        <v>0</v>
      </c>
      <c r="M131" s="155">
        <v>0</v>
      </c>
      <c r="N131" s="155">
        <v>0</v>
      </c>
      <c r="O131" s="156">
        <v>0</v>
      </c>
    </row>
    <row r="132" spans="1:15" ht="15.75">
      <c r="A132" s="152">
        <v>9</v>
      </c>
      <c r="B132" s="167" t="s">
        <v>116</v>
      </c>
      <c r="C132" s="160">
        <f t="shared" si="19"/>
        <v>6</v>
      </c>
      <c r="D132" s="162">
        <v>2</v>
      </c>
      <c r="E132" s="162">
        <v>1</v>
      </c>
      <c r="F132" s="162">
        <v>1</v>
      </c>
      <c r="G132" s="162">
        <v>1</v>
      </c>
      <c r="H132" s="162">
        <v>1</v>
      </c>
      <c r="I132" s="162">
        <v>0</v>
      </c>
      <c r="J132" s="162">
        <v>0</v>
      </c>
      <c r="K132" s="162">
        <v>0</v>
      </c>
      <c r="L132" s="162">
        <v>0</v>
      </c>
      <c r="M132" s="155">
        <v>0</v>
      </c>
      <c r="N132" s="155">
        <v>0</v>
      </c>
      <c r="O132" s="156">
        <v>0</v>
      </c>
    </row>
    <row r="133" spans="1:15" ht="15.75">
      <c r="A133" s="152">
        <v>10</v>
      </c>
      <c r="B133" s="167" t="s">
        <v>117</v>
      </c>
      <c r="C133" s="160">
        <f t="shared" si="19"/>
        <v>5</v>
      </c>
      <c r="D133" s="162">
        <v>0</v>
      </c>
      <c r="E133" s="162">
        <v>2</v>
      </c>
      <c r="F133" s="162">
        <v>0</v>
      </c>
      <c r="G133" s="162">
        <v>0</v>
      </c>
      <c r="H133" s="162">
        <v>3</v>
      </c>
      <c r="I133" s="162">
        <v>0</v>
      </c>
      <c r="J133" s="162">
        <v>0</v>
      </c>
      <c r="K133" s="162">
        <v>0</v>
      </c>
      <c r="L133" s="162">
        <v>0</v>
      </c>
      <c r="M133" s="155">
        <v>0</v>
      </c>
      <c r="N133" s="155">
        <v>0</v>
      </c>
      <c r="O133" s="156">
        <v>0</v>
      </c>
    </row>
    <row r="134" spans="1:15" ht="15.75">
      <c r="A134" s="152"/>
      <c r="B134" s="175" t="s">
        <v>22</v>
      </c>
      <c r="C134" s="174">
        <f>SUM(C135:C138)</f>
        <v>28</v>
      </c>
      <c r="D134" s="174">
        <f aca="true" t="shared" si="20" ref="D134:O134">SUM(D135:D138)</f>
        <v>0</v>
      </c>
      <c r="E134" s="174">
        <f t="shared" si="20"/>
        <v>0</v>
      </c>
      <c r="F134" s="174">
        <f t="shared" si="20"/>
        <v>0</v>
      </c>
      <c r="G134" s="174">
        <f t="shared" si="20"/>
        <v>0</v>
      </c>
      <c r="H134" s="174">
        <f t="shared" si="20"/>
        <v>0</v>
      </c>
      <c r="I134" s="174">
        <f t="shared" si="20"/>
        <v>7</v>
      </c>
      <c r="J134" s="174">
        <f t="shared" si="20"/>
        <v>6</v>
      </c>
      <c r="K134" s="174">
        <f t="shared" si="20"/>
        <v>11</v>
      </c>
      <c r="L134" s="174">
        <f t="shared" si="20"/>
        <v>4</v>
      </c>
      <c r="M134" s="174">
        <f t="shared" si="20"/>
        <v>0</v>
      </c>
      <c r="N134" s="174">
        <f t="shared" si="20"/>
        <v>0</v>
      </c>
      <c r="O134" s="184">
        <f t="shared" si="20"/>
        <v>0</v>
      </c>
    </row>
    <row r="135" spans="1:15" ht="15.75">
      <c r="A135" s="152">
        <v>11</v>
      </c>
      <c r="B135" s="167" t="s">
        <v>108</v>
      </c>
      <c r="C135" s="160">
        <f t="shared" si="19"/>
        <v>3</v>
      </c>
      <c r="D135" s="162">
        <v>0</v>
      </c>
      <c r="E135" s="162">
        <v>0</v>
      </c>
      <c r="F135" s="162">
        <v>0</v>
      </c>
      <c r="G135" s="162">
        <v>0</v>
      </c>
      <c r="H135" s="162">
        <v>0</v>
      </c>
      <c r="I135" s="162">
        <v>0</v>
      </c>
      <c r="J135" s="162">
        <v>1</v>
      </c>
      <c r="K135" s="162">
        <v>1</v>
      </c>
      <c r="L135" s="162">
        <v>1</v>
      </c>
      <c r="M135" s="155">
        <v>0</v>
      </c>
      <c r="N135" s="155">
        <v>0</v>
      </c>
      <c r="O135" s="156">
        <v>0</v>
      </c>
    </row>
    <row r="136" spans="1:15" ht="18" customHeight="1">
      <c r="A136" s="152">
        <v>12</v>
      </c>
      <c r="B136" s="167" t="s">
        <v>51</v>
      </c>
      <c r="C136" s="160">
        <f t="shared" si="19"/>
        <v>14</v>
      </c>
      <c r="D136" s="162">
        <v>0</v>
      </c>
      <c r="E136" s="162">
        <v>0</v>
      </c>
      <c r="F136" s="162">
        <v>0</v>
      </c>
      <c r="G136" s="162">
        <v>0</v>
      </c>
      <c r="H136" s="162">
        <v>0</v>
      </c>
      <c r="I136" s="155">
        <v>5</v>
      </c>
      <c r="J136" s="155">
        <v>3</v>
      </c>
      <c r="K136" s="155">
        <v>5</v>
      </c>
      <c r="L136" s="155">
        <v>1</v>
      </c>
      <c r="M136" s="155">
        <v>0</v>
      </c>
      <c r="N136" s="155">
        <v>0</v>
      </c>
      <c r="O136" s="156">
        <v>0</v>
      </c>
    </row>
    <row r="137" spans="1:15" ht="19.5" customHeight="1">
      <c r="A137" s="152">
        <v>13</v>
      </c>
      <c r="B137" s="167" t="s">
        <v>118</v>
      </c>
      <c r="C137" s="160">
        <f t="shared" si="19"/>
        <v>6</v>
      </c>
      <c r="D137" s="162">
        <v>0</v>
      </c>
      <c r="E137" s="162">
        <v>0</v>
      </c>
      <c r="F137" s="162">
        <v>0</v>
      </c>
      <c r="G137" s="162">
        <v>0</v>
      </c>
      <c r="H137" s="162">
        <v>0</v>
      </c>
      <c r="I137" s="155">
        <v>1</v>
      </c>
      <c r="J137" s="155">
        <v>1</v>
      </c>
      <c r="K137" s="155">
        <v>3</v>
      </c>
      <c r="L137" s="155">
        <v>1</v>
      </c>
      <c r="M137" s="155">
        <v>0</v>
      </c>
      <c r="N137" s="155">
        <v>0</v>
      </c>
      <c r="O137" s="156">
        <v>0</v>
      </c>
    </row>
    <row r="138" spans="1:15" ht="18" customHeight="1">
      <c r="A138" s="152">
        <v>14</v>
      </c>
      <c r="B138" s="167" t="s">
        <v>114</v>
      </c>
      <c r="C138" s="160">
        <f t="shared" si="19"/>
        <v>5</v>
      </c>
      <c r="D138" s="162">
        <v>0</v>
      </c>
      <c r="E138" s="162">
        <v>0</v>
      </c>
      <c r="F138" s="162">
        <v>0</v>
      </c>
      <c r="G138" s="162">
        <v>0</v>
      </c>
      <c r="H138" s="162">
        <v>0</v>
      </c>
      <c r="I138" s="155">
        <v>1</v>
      </c>
      <c r="J138" s="155">
        <v>1</v>
      </c>
      <c r="K138" s="155">
        <v>2</v>
      </c>
      <c r="L138" s="155">
        <v>1</v>
      </c>
      <c r="M138" s="155">
        <v>0</v>
      </c>
      <c r="N138" s="155">
        <v>0</v>
      </c>
      <c r="O138" s="156">
        <v>0</v>
      </c>
    </row>
    <row r="139" spans="1:15" ht="15.75">
      <c r="A139" s="210" t="s">
        <v>119</v>
      </c>
      <c r="B139" s="211" t="s">
        <v>120</v>
      </c>
      <c r="C139" s="185">
        <f aca="true" t="shared" si="21" ref="C139:O139">+C140+C159</f>
        <v>2451</v>
      </c>
      <c r="D139" s="185">
        <f t="shared" si="21"/>
        <v>488</v>
      </c>
      <c r="E139" s="185">
        <f t="shared" si="21"/>
        <v>340</v>
      </c>
      <c r="F139" s="185">
        <f t="shared" si="21"/>
        <v>338</v>
      </c>
      <c r="G139" s="185">
        <f t="shared" si="21"/>
        <v>293</v>
      </c>
      <c r="H139" s="185">
        <f t="shared" si="21"/>
        <v>273</v>
      </c>
      <c r="I139" s="185">
        <f t="shared" si="21"/>
        <v>251</v>
      </c>
      <c r="J139" s="185">
        <f t="shared" si="21"/>
        <v>174</v>
      </c>
      <c r="K139" s="185">
        <f t="shared" si="21"/>
        <v>163</v>
      </c>
      <c r="L139" s="185">
        <f t="shared" si="21"/>
        <v>131</v>
      </c>
      <c r="M139" s="185">
        <f t="shared" si="21"/>
        <v>0</v>
      </c>
      <c r="N139" s="185">
        <f t="shared" si="21"/>
        <v>0</v>
      </c>
      <c r="O139" s="186">
        <f t="shared" si="21"/>
        <v>0</v>
      </c>
    </row>
    <row r="140" spans="1:15" s="9" customFormat="1" ht="15.75">
      <c r="A140" s="210"/>
      <c r="B140" s="211" t="s">
        <v>20</v>
      </c>
      <c r="C140" s="182">
        <f>SUM(C141:C158)</f>
        <v>1777</v>
      </c>
      <c r="D140" s="182">
        <f>SUM(D141:D158)</f>
        <v>488</v>
      </c>
      <c r="E140" s="182">
        <f aca="true" t="shared" si="22" ref="E140:O140">SUM(E141:E158)</f>
        <v>340</v>
      </c>
      <c r="F140" s="182">
        <f t="shared" si="22"/>
        <v>338</v>
      </c>
      <c r="G140" s="182">
        <f t="shared" si="22"/>
        <v>293</v>
      </c>
      <c r="H140" s="182">
        <f t="shared" si="22"/>
        <v>273</v>
      </c>
      <c r="I140" s="182">
        <f t="shared" si="22"/>
        <v>20</v>
      </c>
      <c r="J140" s="182">
        <f t="shared" si="22"/>
        <v>4</v>
      </c>
      <c r="K140" s="182">
        <f t="shared" si="22"/>
        <v>10</v>
      </c>
      <c r="L140" s="182">
        <f t="shared" si="22"/>
        <v>11</v>
      </c>
      <c r="M140" s="182">
        <f t="shared" si="22"/>
        <v>0</v>
      </c>
      <c r="N140" s="182">
        <f t="shared" si="22"/>
        <v>0</v>
      </c>
      <c r="O140" s="183">
        <f t="shared" si="22"/>
        <v>0</v>
      </c>
    </row>
    <row r="141" spans="1:15" ht="15.75">
      <c r="A141" s="152">
        <v>1</v>
      </c>
      <c r="B141" s="159" t="s">
        <v>32</v>
      </c>
      <c r="C141" s="160">
        <f aca="true" t="shared" si="23" ref="C141:C170">+D141+E141+F141+G141+H141+I141+J141+K141+L141+M141+N141+O141</f>
        <v>58</v>
      </c>
      <c r="D141" s="162">
        <v>17</v>
      </c>
      <c r="E141" s="162">
        <v>13</v>
      </c>
      <c r="F141" s="162">
        <v>8</v>
      </c>
      <c r="G141" s="162">
        <v>12</v>
      </c>
      <c r="H141" s="162">
        <v>8</v>
      </c>
      <c r="I141" s="162">
        <v>0</v>
      </c>
      <c r="J141" s="162">
        <v>0</v>
      </c>
      <c r="K141" s="162">
        <v>0</v>
      </c>
      <c r="L141" s="162">
        <v>0</v>
      </c>
      <c r="M141" s="155">
        <v>0</v>
      </c>
      <c r="N141" s="155">
        <v>0</v>
      </c>
      <c r="O141" s="156">
        <v>0</v>
      </c>
    </row>
    <row r="142" spans="1:15" ht="15.75">
      <c r="A142" s="152">
        <v>2</v>
      </c>
      <c r="B142" s="159" t="s">
        <v>43</v>
      </c>
      <c r="C142" s="160">
        <f t="shared" si="23"/>
        <v>52</v>
      </c>
      <c r="D142" s="162">
        <v>14</v>
      </c>
      <c r="E142" s="162">
        <v>10</v>
      </c>
      <c r="F142" s="162">
        <v>12</v>
      </c>
      <c r="G142" s="162">
        <v>6</v>
      </c>
      <c r="H142" s="162">
        <v>10</v>
      </c>
      <c r="I142" s="162">
        <v>0</v>
      </c>
      <c r="J142" s="162">
        <v>0</v>
      </c>
      <c r="K142" s="162">
        <v>0</v>
      </c>
      <c r="L142" s="162">
        <v>0</v>
      </c>
      <c r="M142" s="155">
        <v>0</v>
      </c>
      <c r="N142" s="155">
        <v>0</v>
      </c>
      <c r="O142" s="156">
        <v>0</v>
      </c>
    </row>
    <row r="143" spans="1:15" ht="15.75">
      <c r="A143" s="152">
        <v>3</v>
      </c>
      <c r="B143" s="159" t="s">
        <v>64</v>
      </c>
      <c r="C143" s="160">
        <f t="shared" si="23"/>
        <v>78</v>
      </c>
      <c r="D143" s="162">
        <v>26</v>
      </c>
      <c r="E143" s="162">
        <v>12</v>
      </c>
      <c r="F143" s="162">
        <v>15</v>
      </c>
      <c r="G143" s="162">
        <v>15</v>
      </c>
      <c r="H143" s="162">
        <v>10</v>
      </c>
      <c r="I143" s="162">
        <v>0</v>
      </c>
      <c r="J143" s="162">
        <v>0</v>
      </c>
      <c r="K143" s="162">
        <v>0</v>
      </c>
      <c r="L143" s="162">
        <v>0</v>
      </c>
      <c r="M143" s="155">
        <v>0</v>
      </c>
      <c r="N143" s="155">
        <v>0</v>
      </c>
      <c r="O143" s="156">
        <v>0</v>
      </c>
    </row>
    <row r="144" spans="1:15" ht="15.75">
      <c r="A144" s="152">
        <v>4</v>
      </c>
      <c r="B144" s="159" t="s">
        <v>121</v>
      </c>
      <c r="C144" s="160">
        <f t="shared" si="23"/>
        <v>56</v>
      </c>
      <c r="D144" s="162">
        <v>11</v>
      </c>
      <c r="E144" s="162">
        <v>10</v>
      </c>
      <c r="F144" s="162">
        <v>10</v>
      </c>
      <c r="G144" s="162">
        <v>9</v>
      </c>
      <c r="H144" s="162">
        <v>16</v>
      </c>
      <c r="I144" s="162">
        <v>0</v>
      </c>
      <c r="J144" s="162">
        <v>0</v>
      </c>
      <c r="K144" s="162">
        <v>0</v>
      </c>
      <c r="L144" s="162">
        <v>0</v>
      </c>
      <c r="M144" s="155">
        <v>0</v>
      </c>
      <c r="N144" s="155">
        <v>0</v>
      </c>
      <c r="O144" s="156">
        <v>0</v>
      </c>
    </row>
    <row r="145" spans="1:15" ht="15.75">
      <c r="A145" s="152">
        <v>5</v>
      </c>
      <c r="B145" s="159" t="s">
        <v>36</v>
      </c>
      <c r="C145" s="160">
        <f>+D145+E145+F145+G145+H145+I145+J145+K145+L145+M145+N145+O145</f>
        <v>128</v>
      </c>
      <c r="D145" s="162">
        <v>30</v>
      </c>
      <c r="E145" s="162">
        <v>27</v>
      </c>
      <c r="F145" s="162">
        <v>25</v>
      </c>
      <c r="G145" s="162">
        <v>23</v>
      </c>
      <c r="H145" s="162">
        <v>23</v>
      </c>
      <c r="I145" s="162">
        <v>0</v>
      </c>
      <c r="J145" s="162">
        <v>0</v>
      </c>
      <c r="K145" s="162">
        <v>0</v>
      </c>
      <c r="L145" s="162">
        <v>0</v>
      </c>
      <c r="M145" s="155">
        <v>0</v>
      </c>
      <c r="N145" s="155">
        <v>0</v>
      </c>
      <c r="O145" s="156">
        <v>0</v>
      </c>
    </row>
    <row r="146" spans="1:15" ht="15.75">
      <c r="A146" s="152">
        <v>6</v>
      </c>
      <c r="B146" s="159" t="s">
        <v>587</v>
      </c>
      <c r="C146" s="160">
        <f t="shared" si="23"/>
        <v>107</v>
      </c>
      <c r="D146" s="162">
        <v>40</v>
      </c>
      <c r="E146" s="162">
        <v>15</v>
      </c>
      <c r="F146" s="162">
        <v>22</v>
      </c>
      <c r="G146" s="162">
        <v>20</v>
      </c>
      <c r="H146" s="162">
        <v>10</v>
      </c>
      <c r="I146" s="162">
        <v>0</v>
      </c>
      <c r="J146" s="162">
        <v>0</v>
      </c>
      <c r="K146" s="162">
        <v>0</v>
      </c>
      <c r="L146" s="162">
        <v>0</v>
      </c>
      <c r="M146" s="155">
        <v>0</v>
      </c>
      <c r="N146" s="155">
        <v>0</v>
      </c>
      <c r="O146" s="156">
        <v>0</v>
      </c>
    </row>
    <row r="147" spans="1:15" ht="15.75">
      <c r="A147" s="152">
        <v>7</v>
      </c>
      <c r="B147" s="159" t="s">
        <v>80</v>
      </c>
      <c r="C147" s="160">
        <f t="shared" si="23"/>
        <v>31</v>
      </c>
      <c r="D147" s="162">
        <v>12</v>
      </c>
      <c r="E147" s="162">
        <v>8</v>
      </c>
      <c r="F147" s="162">
        <v>3</v>
      </c>
      <c r="G147" s="162">
        <v>5</v>
      </c>
      <c r="H147" s="162">
        <v>3</v>
      </c>
      <c r="I147" s="162">
        <v>0</v>
      </c>
      <c r="J147" s="162">
        <v>0</v>
      </c>
      <c r="K147" s="162">
        <v>0</v>
      </c>
      <c r="L147" s="162">
        <v>0</v>
      </c>
      <c r="M147" s="155">
        <v>0</v>
      </c>
      <c r="N147" s="155">
        <v>0</v>
      </c>
      <c r="O147" s="156">
        <v>0</v>
      </c>
    </row>
    <row r="148" spans="1:15" ht="15.75">
      <c r="A148" s="152">
        <v>8</v>
      </c>
      <c r="B148" s="159" t="s">
        <v>30</v>
      </c>
      <c r="C148" s="160">
        <f t="shared" si="23"/>
        <v>24</v>
      </c>
      <c r="D148" s="162">
        <v>4</v>
      </c>
      <c r="E148" s="162">
        <v>9</v>
      </c>
      <c r="F148" s="162">
        <v>4</v>
      </c>
      <c r="G148" s="162">
        <v>3</v>
      </c>
      <c r="H148" s="162">
        <v>4</v>
      </c>
      <c r="I148" s="162">
        <v>0</v>
      </c>
      <c r="J148" s="162">
        <v>0</v>
      </c>
      <c r="K148" s="162">
        <v>0</v>
      </c>
      <c r="L148" s="162">
        <v>0</v>
      </c>
      <c r="M148" s="155">
        <v>0</v>
      </c>
      <c r="N148" s="155">
        <v>0</v>
      </c>
      <c r="O148" s="156">
        <v>0</v>
      </c>
    </row>
    <row r="149" spans="1:15" ht="15.75">
      <c r="A149" s="152">
        <v>9</v>
      </c>
      <c r="B149" s="159" t="s">
        <v>122</v>
      </c>
      <c r="C149" s="160">
        <f t="shared" si="23"/>
        <v>237</v>
      </c>
      <c r="D149" s="162">
        <v>80</v>
      </c>
      <c r="E149" s="162">
        <v>44</v>
      </c>
      <c r="F149" s="162">
        <v>48</v>
      </c>
      <c r="G149" s="162">
        <v>38</v>
      </c>
      <c r="H149" s="162">
        <v>27</v>
      </c>
      <c r="I149" s="162">
        <v>0</v>
      </c>
      <c r="J149" s="162">
        <v>0</v>
      </c>
      <c r="K149" s="162">
        <v>0</v>
      </c>
      <c r="L149" s="162">
        <v>0</v>
      </c>
      <c r="M149" s="155">
        <v>0</v>
      </c>
      <c r="N149" s="155">
        <v>0</v>
      </c>
      <c r="O149" s="156">
        <v>0</v>
      </c>
    </row>
    <row r="150" spans="1:16" ht="15.75">
      <c r="A150" s="152">
        <v>10</v>
      </c>
      <c r="B150" s="173" t="s">
        <v>123</v>
      </c>
      <c r="C150" s="160">
        <f t="shared" si="23"/>
        <v>156</v>
      </c>
      <c r="D150" s="162">
        <v>35</v>
      </c>
      <c r="E150" s="162">
        <v>22</v>
      </c>
      <c r="F150" s="162">
        <v>13</v>
      </c>
      <c r="G150" s="162">
        <v>19</v>
      </c>
      <c r="H150" s="162">
        <v>22</v>
      </c>
      <c r="I150" s="162">
        <v>20</v>
      </c>
      <c r="J150" s="162">
        <v>4</v>
      </c>
      <c r="K150" s="162">
        <v>10</v>
      </c>
      <c r="L150" s="162">
        <v>11</v>
      </c>
      <c r="M150" s="155">
        <v>0</v>
      </c>
      <c r="N150" s="155">
        <v>0</v>
      </c>
      <c r="O150" s="156">
        <v>0</v>
      </c>
      <c r="P150" s="157"/>
    </row>
    <row r="151" spans="1:15" ht="15.75">
      <c r="A151" s="152">
        <v>11</v>
      </c>
      <c r="B151" s="159" t="s">
        <v>37</v>
      </c>
      <c r="C151" s="160">
        <f t="shared" si="23"/>
        <v>147</v>
      </c>
      <c r="D151" s="162">
        <v>40</v>
      </c>
      <c r="E151" s="162">
        <v>27</v>
      </c>
      <c r="F151" s="162">
        <v>26</v>
      </c>
      <c r="G151" s="162">
        <v>25</v>
      </c>
      <c r="H151" s="162">
        <v>29</v>
      </c>
      <c r="I151" s="162">
        <v>0</v>
      </c>
      <c r="J151" s="162">
        <v>0</v>
      </c>
      <c r="K151" s="162">
        <v>0</v>
      </c>
      <c r="L151" s="162">
        <v>0</v>
      </c>
      <c r="M151" s="155">
        <v>0</v>
      </c>
      <c r="N151" s="155">
        <v>0</v>
      </c>
      <c r="O151" s="156">
        <v>0</v>
      </c>
    </row>
    <row r="152" spans="1:15" ht="15.75">
      <c r="A152" s="152">
        <v>12</v>
      </c>
      <c r="B152" s="159" t="s">
        <v>124</v>
      </c>
      <c r="C152" s="160">
        <f t="shared" si="23"/>
        <v>53</v>
      </c>
      <c r="D152" s="162">
        <v>10</v>
      </c>
      <c r="E152" s="162">
        <v>14</v>
      </c>
      <c r="F152" s="162">
        <v>10</v>
      </c>
      <c r="G152" s="162">
        <v>11</v>
      </c>
      <c r="H152" s="162">
        <v>8</v>
      </c>
      <c r="I152" s="162">
        <v>0</v>
      </c>
      <c r="J152" s="162">
        <v>0</v>
      </c>
      <c r="K152" s="162">
        <v>0</v>
      </c>
      <c r="L152" s="162">
        <v>0</v>
      </c>
      <c r="M152" s="155">
        <v>0</v>
      </c>
      <c r="N152" s="155">
        <v>0</v>
      </c>
      <c r="O152" s="156">
        <v>0</v>
      </c>
    </row>
    <row r="153" spans="1:15" ht="15.75">
      <c r="A153" s="152">
        <v>13</v>
      </c>
      <c r="B153" s="159" t="s">
        <v>79</v>
      </c>
      <c r="C153" s="160">
        <f t="shared" si="23"/>
        <v>51</v>
      </c>
      <c r="D153" s="162">
        <v>15</v>
      </c>
      <c r="E153" s="162">
        <v>9</v>
      </c>
      <c r="F153" s="162">
        <v>10</v>
      </c>
      <c r="G153" s="162">
        <v>8</v>
      </c>
      <c r="H153" s="162">
        <v>9</v>
      </c>
      <c r="I153" s="162">
        <v>0</v>
      </c>
      <c r="J153" s="162">
        <v>0</v>
      </c>
      <c r="K153" s="162">
        <v>0</v>
      </c>
      <c r="L153" s="162">
        <v>0</v>
      </c>
      <c r="M153" s="155">
        <v>0</v>
      </c>
      <c r="N153" s="155">
        <v>0</v>
      </c>
      <c r="O153" s="156">
        <v>0</v>
      </c>
    </row>
    <row r="154" spans="1:15" ht="15.75">
      <c r="A154" s="152">
        <v>14</v>
      </c>
      <c r="B154" s="159" t="s">
        <v>86</v>
      </c>
      <c r="C154" s="160">
        <f t="shared" si="23"/>
        <v>224</v>
      </c>
      <c r="D154" s="162">
        <v>71</v>
      </c>
      <c r="E154" s="162">
        <v>32</v>
      </c>
      <c r="F154" s="162">
        <v>44</v>
      </c>
      <c r="G154" s="162">
        <v>41</v>
      </c>
      <c r="H154" s="162">
        <v>36</v>
      </c>
      <c r="I154" s="162">
        <v>0</v>
      </c>
      <c r="J154" s="162">
        <v>0</v>
      </c>
      <c r="K154" s="162">
        <v>0</v>
      </c>
      <c r="L154" s="162">
        <v>0</v>
      </c>
      <c r="M154" s="155">
        <v>0</v>
      </c>
      <c r="N154" s="155">
        <v>0</v>
      </c>
      <c r="O154" s="156">
        <v>0</v>
      </c>
    </row>
    <row r="155" spans="1:15" ht="15.75">
      <c r="A155" s="152">
        <v>15</v>
      </c>
      <c r="B155" s="159" t="s">
        <v>57</v>
      </c>
      <c r="C155" s="160">
        <f t="shared" si="23"/>
        <v>125</v>
      </c>
      <c r="D155" s="162">
        <v>40</v>
      </c>
      <c r="E155" s="162">
        <v>30</v>
      </c>
      <c r="F155" s="162">
        <v>20</v>
      </c>
      <c r="G155" s="162">
        <v>16</v>
      </c>
      <c r="H155" s="162">
        <v>19</v>
      </c>
      <c r="I155" s="162">
        <v>0</v>
      </c>
      <c r="J155" s="162">
        <v>0</v>
      </c>
      <c r="K155" s="162">
        <v>0</v>
      </c>
      <c r="L155" s="162">
        <v>0</v>
      </c>
      <c r="M155" s="155">
        <v>0</v>
      </c>
      <c r="N155" s="155">
        <v>0</v>
      </c>
      <c r="O155" s="156">
        <v>0</v>
      </c>
    </row>
    <row r="156" spans="1:15" ht="15.75">
      <c r="A156" s="152">
        <v>16</v>
      </c>
      <c r="B156" s="159" t="s">
        <v>102</v>
      </c>
      <c r="C156" s="160">
        <f t="shared" si="23"/>
        <v>20</v>
      </c>
      <c r="D156" s="162">
        <v>2</v>
      </c>
      <c r="E156" s="162">
        <v>5</v>
      </c>
      <c r="F156" s="162">
        <v>6</v>
      </c>
      <c r="G156" s="162">
        <v>4</v>
      </c>
      <c r="H156" s="162">
        <v>3</v>
      </c>
      <c r="I156" s="162">
        <v>0</v>
      </c>
      <c r="J156" s="162">
        <v>0</v>
      </c>
      <c r="K156" s="162">
        <v>0</v>
      </c>
      <c r="L156" s="162">
        <v>0</v>
      </c>
      <c r="M156" s="155">
        <v>0</v>
      </c>
      <c r="N156" s="155">
        <v>0</v>
      </c>
      <c r="O156" s="156">
        <v>0</v>
      </c>
    </row>
    <row r="157" spans="1:15" ht="15.75">
      <c r="A157" s="152">
        <v>17</v>
      </c>
      <c r="B157" s="159" t="s">
        <v>65</v>
      </c>
      <c r="C157" s="160">
        <f t="shared" si="23"/>
        <v>132</v>
      </c>
      <c r="D157" s="162">
        <v>30</v>
      </c>
      <c r="E157" s="162">
        <v>20</v>
      </c>
      <c r="F157" s="162">
        <v>32</v>
      </c>
      <c r="G157" s="162">
        <v>26</v>
      </c>
      <c r="H157" s="162">
        <v>24</v>
      </c>
      <c r="I157" s="162">
        <v>0</v>
      </c>
      <c r="J157" s="162">
        <v>0</v>
      </c>
      <c r="K157" s="162">
        <v>0</v>
      </c>
      <c r="L157" s="162">
        <v>0</v>
      </c>
      <c r="M157" s="155">
        <v>0</v>
      </c>
      <c r="N157" s="155">
        <v>0</v>
      </c>
      <c r="O157" s="156">
        <v>0</v>
      </c>
    </row>
    <row r="158" spans="1:15" s="18" customFormat="1" ht="15.75">
      <c r="A158" s="195"/>
      <c r="B158" s="196" t="s">
        <v>610</v>
      </c>
      <c r="C158" s="160">
        <f>+D158+E158+F158+G158+H158+I158+J158+K158+L158+M158+N158+O158</f>
        <v>98</v>
      </c>
      <c r="D158" s="201">
        <v>11</v>
      </c>
      <c r="E158" s="201">
        <v>33</v>
      </c>
      <c r="F158" s="201">
        <v>30</v>
      </c>
      <c r="G158" s="201">
        <v>12</v>
      </c>
      <c r="H158" s="201">
        <v>12</v>
      </c>
      <c r="I158" s="201"/>
      <c r="J158" s="201"/>
      <c r="K158" s="201"/>
      <c r="L158" s="201"/>
      <c r="M158" s="198"/>
      <c r="N158" s="198"/>
      <c r="O158" s="202"/>
    </row>
    <row r="159" spans="1:15" ht="15.75">
      <c r="A159" s="152"/>
      <c r="B159" s="175" t="s">
        <v>22</v>
      </c>
      <c r="C159" s="187">
        <f>SUM(C160:C170)</f>
        <v>674</v>
      </c>
      <c r="D159" s="187">
        <f>SUM(D160:D170)</f>
        <v>0</v>
      </c>
      <c r="E159" s="187">
        <f aca="true" t="shared" si="24" ref="E159:L159">SUM(E160:E170)</f>
        <v>0</v>
      </c>
      <c r="F159" s="187">
        <f t="shared" si="24"/>
        <v>0</v>
      </c>
      <c r="G159" s="187">
        <f t="shared" si="24"/>
        <v>0</v>
      </c>
      <c r="H159" s="187">
        <f t="shared" si="24"/>
        <v>0</v>
      </c>
      <c r="I159" s="187">
        <f t="shared" si="24"/>
        <v>231</v>
      </c>
      <c r="J159" s="187">
        <f t="shared" si="24"/>
        <v>170</v>
      </c>
      <c r="K159" s="187">
        <f t="shared" si="24"/>
        <v>153</v>
      </c>
      <c r="L159" s="187">
        <f t="shared" si="24"/>
        <v>120</v>
      </c>
      <c r="M159" s="187">
        <f>SUM(M160:M170)</f>
        <v>0</v>
      </c>
      <c r="N159" s="187">
        <f>SUM(N160:N170)</f>
        <v>0</v>
      </c>
      <c r="O159" s="219">
        <f>SUM(O160:O170)</f>
        <v>0</v>
      </c>
    </row>
    <row r="160" spans="1:15" ht="15.75">
      <c r="A160" s="152">
        <v>20</v>
      </c>
      <c r="B160" s="159" t="s">
        <v>125</v>
      </c>
      <c r="C160" s="160">
        <f t="shared" si="23"/>
        <v>26</v>
      </c>
      <c r="D160" s="162">
        <v>0</v>
      </c>
      <c r="E160" s="162">
        <v>0</v>
      </c>
      <c r="F160" s="162">
        <v>0</v>
      </c>
      <c r="G160" s="162">
        <v>0</v>
      </c>
      <c r="H160" s="162">
        <v>0</v>
      </c>
      <c r="I160" s="162">
        <v>9</v>
      </c>
      <c r="J160" s="162">
        <v>8</v>
      </c>
      <c r="K160" s="162">
        <v>4</v>
      </c>
      <c r="L160" s="162">
        <v>5</v>
      </c>
      <c r="M160" s="155">
        <v>0</v>
      </c>
      <c r="N160" s="155">
        <v>0</v>
      </c>
      <c r="O160" s="156">
        <v>0</v>
      </c>
    </row>
    <row r="161" spans="1:15" ht="15.75">
      <c r="A161" s="152">
        <v>21</v>
      </c>
      <c r="B161" s="159" t="s">
        <v>126</v>
      </c>
      <c r="C161" s="160">
        <f t="shared" si="23"/>
        <v>70</v>
      </c>
      <c r="D161" s="162">
        <v>0</v>
      </c>
      <c r="E161" s="162">
        <v>0</v>
      </c>
      <c r="F161" s="162">
        <v>0</v>
      </c>
      <c r="G161" s="162">
        <v>0</v>
      </c>
      <c r="H161" s="162">
        <v>0</v>
      </c>
      <c r="I161" s="162">
        <v>28</v>
      </c>
      <c r="J161" s="162">
        <v>15</v>
      </c>
      <c r="K161" s="162">
        <v>11</v>
      </c>
      <c r="L161" s="162">
        <v>16</v>
      </c>
      <c r="M161" s="155">
        <v>0</v>
      </c>
      <c r="N161" s="155">
        <v>0</v>
      </c>
      <c r="O161" s="156">
        <v>0</v>
      </c>
    </row>
    <row r="162" spans="1:15" ht="15.75">
      <c r="A162" s="152">
        <v>22</v>
      </c>
      <c r="B162" s="159" t="s">
        <v>127</v>
      </c>
      <c r="C162" s="160">
        <f t="shared" si="23"/>
        <v>25</v>
      </c>
      <c r="D162" s="162">
        <v>0</v>
      </c>
      <c r="E162" s="162">
        <v>0</v>
      </c>
      <c r="F162" s="162">
        <v>0</v>
      </c>
      <c r="G162" s="162">
        <v>0</v>
      </c>
      <c r="H162" s="162">
        <v>0</v>
      </c>
      <c r="I162" s="162">
        <v>6</v>
      </c>
      <c r="J162" s="162">
        <v>7</v>
      </c>
      <c r="K162" s="162">
        <v>8</v>
      </c>
      <c r="L162" s="162">
        <v>4</v>
      </c>
      <c r="M162" s="155">
        <v>0</v>
      </c>
      <c r="N162" s="155">
        <v>0</v>
      </c>
      <c r="O162" s="156">
        <v>0</v>
      </c>
    </row>
    <row r="163" spans="1:15" ht="15.75">
      <c r="A163" s="152">
        <v>23</v>
      </c>
      <c r="B163" s="159" t="s">
        <v>128</v>
      </c>
      <c r="C163" s="160">
        <f t="shared" si="23"/>
        <v>63</v>
      </c>
      <c r="D163" s="162">
        <v>0</v>
      </c>
      <c r="E163" s="162">
        <v>0</v>
      </c>
      <c r="F163" s="162">
        <v>0</v>
      </c>
      <c r="G163" s="162">
        <v>0</v>
      </c>
      <c r="H163" s="162">
        <v>0</v>
      </c>
      <c r="I163" s="162">
        <v>21</v>
      </c>
      <c r="J163" s="162">
        <v>13</v>
      </c>
      <c r="K163" s="162">
        <v>17</v>
      </c>
      <c r="L163" s="162">
        <v>12</v>
      </c>
      <c r="M163" s="155">
        <v>0</v>
      </c>
      <c r="N163" s="155">
        <v>0</v>
      </c>
      <c r="O163" s="156">
        <v>0</v>
      </c>
    </row>
    <row r="164" spans="1:15" ht="15.75">
      <c r="A164" s="152">
        <v>24</v>
      </c>
      <c r="B164" s="159" t="s">
        <v>129</v>
      </c>
      <c r="C164" s="160">
        <f t="shared" si="23"/>
        <v>54</v>
      </c>
      <c r="D164" s="162">
        <v>0</v>
      </c>
      <c r="E164" s="162">
        <v>0</v>
      </c>
      <c r="F164" s="162">
        <v>0</v>
      </c>
      <c r="G164" s="162">
        <v>0</v>
      </c>
      <c r="H164" s="162">
        <v>0</v>
      </c>
      <c r="I164" s="162">
        <v>17</v>
      </c>
      <c r="J164" s="162">
        <v>14</v>
      </c>
      <c r="K164" s="162">
        <v>11</v>
      </c>
      <c r="L164" s="162">
        <v>12</v>
      </c>
      <c r="M164" s="155">
        <v>0</v>
      </c>
      <c r="N164" s="155">
        <v>0</v>
      </c>
      <c r="O164" s="156">
        <v>0</v>
      </c>
    </row>
    <row r="165" spans="1:15" ht="15.75">
      <c r="A165" s="152">
        <v>25</v>
      </c>
      <c r="B165" s="159" t="s">
        <v>130</v>
      </c>
      <c r="C165" s="160">
        <f t="shared" si="23"/>
        <v>18</v>
      </c>
      <c r="D165" s="162">
        <v>0</v>
      </c>
      <c r="E165" s="162">
        <v>0</v>
      </c>
      <c r="F165" s="162">
        <v>0</v>
      </c>
      <c r="G165" s="162">
        <v>0</v>
      </c>
      <c r="H165" s="162">
        <v>0</v>
      </c>
      <c r="I165" s="162">
        <v>11</v>
      </c>
      <c r="J165" s="162">
        <v>2</v>
      </c>
      <c r="K165" s="162">
        <v>1</v>
      </c>
      <c r="L165" s="162">
        <v>4</v>
      </c>
      <c r="M165" s="155">
        <v>0</v>
      </c>
      <c r="N165" s="155">
        <v>0</v>
      </c>
      <c r="O165" s="156">
        <v>0</v>
      </c>
    </row>
    <row r="166" spans="1:15" ht="15.75">
      <c r="A166" s="152">
        <v>26</v>
      </c>
      <c r="B166" s="159" t="s">
        <v>131</v>
      </c>
      <c r="C166" s="160">
        <f t="shared" si="23"/>
        <v>133</v>
      </c>
      <c r="D166" s="162">
        <v>0</v>
      </c>
      <c r="E166" s="162">
        <v>0</v>
      </c>
      <c r="F166" s="162">
        <v>0</v>
      </c>
      <c r="G166" s="162">
        <v>0</v>
      </c>
      <c r="H166" s="162">
        <v>0</v>
      </c>
      <c r="I166" s="162">
        <v>50</v>
      </c>
      <c r="J166" s="162">
        <v>30</v>
      </c>
      <c r="K166" s="162">
        <v>28</v>
      </c>
      <c r="L166" s="162">
        <v>25</v>
      </c>
      <c r="M166" s="155">
        <v>0</v>
      </c>
      <c r="N166" s="155">
        <v>0</v>
      </c>
      <c r="O166" s="156">
        <v>0</v>
      </c>
    </row>
    <row r="167" spans="1:15" ht="15.75">
      <c r="A167" s="152">
        <v>27</v>
      </c>
      <c r="B167" s="159" t="s">
        <v>132</v>
      </c>
      <c r="C167" s="160">
        <f t="shared" si="23"/>
        <v>102</v>
      </c>
      <c r="D167" s="162">
        <v>0</v>
      </c>
      <c r="E167" s="162">
        <v>0</v>
      </c>
      <c r="F167" s="162">
        <v>0</v>
      </c>
      <c r="G167" s="162">
        <v>0</v>
      </c>
      <c r="H167" s="162">
        <v>0</v>
      </c>
      <c r="I167" s="162">
        <v>34</v>
      </c>
      <c r="J167" s="162">
        <v>29</v>
      </c>
      <c r="K167" s="162">
        <v>23</v>
      </c>
      <c r="L167" s="162">
        <v>16</v>
      </c>
      <c r="M167" s="155">
        <v>0</v>
      </c>
      <c r="N167" s="155">
        <v>0</v>
      </c>
      <c r="O167" s="156">
        <v>0</v>
      </c>
    </row>
    <row r="168" spans="1:15" ht="15.75">
      <c r="A168" s="152">
        <v>28</v>
      </c>
      <c r="B168" s="159" t="s">
        <v>133</v>
      </c>
      <c r="C168" s="160">
        <f t="shared" si="23"/>
        <v>90</v>
      </c>
      <c r="D168" s="162">
        <v>0</v>
      </c>
      <c r="E168" s="162">
        <v>0</v>
      </c>
      <c r="F168" s="162">
        <v>0</v>
      </c>
      <c r="G168" s="162">
        <v>0</v>
      </c>
      <c r="H168" s="162">
        <v>0</v>
      </c>
      <c r="I168" s="162">
        <v>30</v>
      </c>
      <c r="J168" s="162">
        <v>32</v>
      </c>
      <c r="K168" s="162">
        <v>20</v>
      </c>
      <c r="L168" s="162">
        <v>8</v>
      </c>
      <c r="M168" s="155">
        <v>0</v>
      </c>
      <c r="N168" s="155">
        <v>0</v>
      </c>
      <c r="O168" s="156">
        <v>0</v>
      </c>
    </row>
    <row r="169" spans="1:15" ht="15.75">
      <c r="A169" s="152">
        <v>29</v>
      </c>
      <c r="B169" s="159" t="s">
        <v>134</v>
      </c>
      <c r="C169" s="160">
        <f t="shared" si="23"/>
        <v>92</v>
      </c>
      <c r="D169" s="162">
        <v>0</v>
      </c>
      <c r="E169" s="162">
        <v>0</v>
      </c>
      <c r="F169" s="162">
        <v>0</v>
      </c>
      <c r="G169" s="162">
        <v>0</v>
      </c>
      <c r="H169" s="162">
        <v>0</v>
      </c>
      <c r="I169" s="162">
        <v>25</v>
      </c>
      <c r="J169" s="162">
        <v>20</v>
      </c>
      <c r="K169" s="162">
        <v>30</v>
      </c>
      <c r="L169" s="162">
        <v>17</v>
      </c>
      <c r="M169" s="155">
        <v>0</v>
      </c>
      <c r="N169" s="155">
        <v>0</v>
      </c>
      <c r="O169" s="156">
        <v>0</v>
      </c>
    </row>
    <row r="170" spans="1:15" s="18" customFormat="1" ht="15.75">
      <c r="A170" s="195"/>
      <c r="B170" s="196" t="s">
        <v>610</v>
      </c>
      <c r="C170" s="160">
        <f t="shared" si="23"/>
        <v>1</v>
      </c>
      <c r="D170" s="201"/>
      <c r="E170" s="201"/>
      <c r="F170" s="201"/>
      <c r="G170" s="201"/>
      <c r="H170" s="201"/>
      <c r="I170" s="201"/>
      <c r="J170" s="201"/>
      <c r="K170" s="201"/>
      <c r="L170" s="201">
        <v>1</v>
      </c>
      <c r="M170" s="198"/>
      <c r="N170" s="198"/>
      <c r="O170" s="202"/>
    </row>
    <row r="171" spans="1:15" s="9" customFormat="1" ht="15.75">
      <c r="A171" s="210" t="s">
        <v>135</v>
      </c>
      <c r="B171" s="211" t="s">
        <v>136</v>
      </c>
      <c r="C171" s="188">
        <f aca="true" t="shared" si="25" ref="C171:O171">+C172+C186</f>
        <v>4548</v>
      </c>
      <c r="D171" s="188">
        <f>+D172+D186</f>
        <v>791</v>
      </c>
      <c r="E171" s="188">
        <f t="shared" si="25"/>
        <v>696</v>
      </c>
      <c r="F171" s="188">
        <f t="shared" si="25"/>
        <v>560</v>
      </c>
      <c r="G171" s="188">
        <f t="shared" si="25"/>
        <v>530</v>
      </c>
      <c r="H171" s="188">
        <f t="shared" si="25"/>
        <v>502</v>
      </c>
      <c r="I171" s="188">
        <f t="shared" si="25"/>
        <v>444</v>
      </c>
      <c r="J171" s="188">
        <f t="shared" si="25"/>
        <v>363</v>
      </c>
      <c r="K171" s="188">
        <f t="shared" si="25"/>
        <v>375</v>
      </c>
      <c r="L171" s="188">
        <f t="shared" si="25"/>
        <v>287</v>
      </c>
      <c r="M171" s="188">
        <f t="shared" si="25"/>
        <v>0</v>
      </c>
      <c r="N171" s="188">
        <f t="shared" si="25"/>
        <v>0</v>
      </c>
      <c r="O171" s="189">
        <f t="shared" si="25"/>
        <v>0</v>
      </c>
    </row>
    <row r="172" spans="1:15" s="9" customFormat="1" ht="15.75">
      <c r="A172" s="210"/>
      <c r="B172" s="211" t="s">
        <v>20</v>
      </c>
      <c r="C172" s="182">
        <f aca="true" t="shared" si="26" ref="C172:O172">SUM(C173:C185)</f>
        <v>2700</v>
      </c>
      <c r="D172" s="182">
        <f t="shared" si="26"/>
        <v>717</v>
      </c>
      <c r="E172" s="182">
        <f t="shared" si="26"/>
        <v>626</v>
      </c>
      <c r="F172" s="182">
        <f t="shared" si="26"/>
        <v>480</v>
      </c>
      <c r="G172" s="182">
        <f t="shared" si="26"/>
        <v>453</v>
      </c>
      <c r="H172" s="182">
        <f t="shared" si="26"/>
        <v>424</v>
      </c>
      <c r="I172" s="182">
        <f t="shared" si="26"/>
        <v>0</v>
      </c>
      <c r="J172" s="182">
        <f t="shared" si="26"/>
        <v>0</v>
      </c>
      <c r="K172" s="182">
        <f t="shared" si="26"/>
        <v>0</v>
      </c>
      <c r="L172" s="182">
        <f t="shared" si="26"/>
        <v>0</v>
      </c>
      <c r="M172" s="182">
        <f t="shared" si="26"/>
        <v>0</v>
      </c>
      <c r="N172" s="182">
        <f t="shared" si="26"/>
        <v>0</v>
      </c>
      <c r="O172" s="183">
        <f t="shared" si="26"/>
        <v>0</v>
      </c>
    </row>
    <row r="173" spans="1:15" ht="15.75">
      <c r="A173" s="152">
        <v>1</v>
      </c>
      <c r="B173" s="168" t="s">
        <v>57</v>
      </c>
      <c r="C173" s="160">
        <f>+D173+E173+F173+G173+H173+I173+J173+K173+L173+M173+N173+O173</f>
        <v>101</v>
      </c>
      <c r="D173" s="155">
        <v>26</v>
      </c>
      <c r="E173" s="155">
        <v>23</v>
      </c>
      <c r="F173" s="155">
        <v>17</v>
      </c>
      <c r="G173" s="155">
        <v>15</v>
      </c>
      <c r="H173" s="155">
        <v>20</v>
      </c>
      <c r="I173" s="155">
        <v>0</v>
      </c>
      <c r="J173" s="155">
        <v>0</v>
      </c>
      <c r="K173" s="155">
        <v>0</v>
      </c>
      <c r="L173" s="155">
        <v>0</v>
      </c>
      <c r="M173" s="155">
        <v>0</v>
      </c>
      <c r="N173" s="155">
        <v>0</v>
      </c>
      <c r="O173" s="156">
        <v>0</v>
      </c>
    </row>
    <row r="174" spans="1:15" ht="15.75">
      <c r="A174" s="152">
        <v>2</v>
      </c>
      <c r="B174" s="168" t="s">
        <v>137</v>
      </c>
      <c r="C174" s="160">
        <f aca="true" t="shared" si="27" ref="C174:C185">+D174+E174+F174+G174+H174+I174+J174+K174+L174+M174+N174+O174</f>
        <v>206</v>
      </c>
      <c r="D174" s="155">
        <v>40</v>
      </c>
      <c r="E174" s="155">
        <v>40</v>
      </c>
      <c r="F174" s="155">
        <v>38</v>
      </c>
      <c r="G174" s="155">
        <v>43</v>
      </c>
      <c r="H174" s="155">
        <v>45</v>
      </c>
      <c r="I174" s="155">
        <v>0</v>
      </c>
      <c r="J174" s="155">
        <v>0</v>
      </c>
      <c r="K174" s="155">
        <v>0</v>
      </c>
      <c r="L174" s="155">
        <v>0</v>
      </c>
      <c r="M174" s="155">
        <v>0</v>
      </c>
      <c r="N174" s="155">
        <v>0</v>
      </c>
      <c r="O174" s="156">
        <v>0</v>
      </c>
    </row>
    <row r="175" spans="1:15" ht="15.75">
      <c r="A175" s="152">
        <v>3</v>
      </c>
      <c r="B175" s="168" t="s">
        <v>32</v>
      </c>
      <c r="C175" s="160">
        <f t="shared" si="27"/>
        <v>18</v>
      </c>
      <c r="D175" s="155">
        <v>6</v>
      </c>
      <c r="E175" s="155">
        <v>3</v>
      </c>
      <c r="F175" s="155">
        <v>2</v>
      </c>
      <c r="G175" s="155">
        <v>4</v>
      </c>
      <c r="H175" s="155">
        <v>3</v>
      </c>
      <c r="I175" s="155">
        <v>0</v>
      </c>
      <c r="J175" s="155">
        <v>0</v>
      </c>
      <c r="K175" s="155">
        <v>0</v>
      </c>
      <c r="L175" s="155">
        <v>0</v>
      </c>
      <c r="M175" s="155">
        <v>0</v>
      </c>
      <c r="N175" s="155">
        <v>0</v>
      </c>
      <c r="O175" s="156">
        <v>0</v>
      </c>
    </row>
    <row r="176" spans="1:15" ht="15.75">
      <c r="A176" s="152">
        <v>4</v>
      </c>
      <c r="B176" s="168" t="s">
        <v>35</v>
      </c>
      <c r="C176" s="160">
        <f t="shared" si="27"/>
        <v>141</v>
      </c>
      <c r="D176" s="155">
        <v>41</v>
      </c>
      <c r="E176" s="155">
        <v>39</v>
      </c>
      <c r="F176" s="155">
        <v>16</v>
      </c>
      <c r="G176" s="155">
        <v>25</v>
      </c>
      <c r="H176" s="155">
        <v>20</v>
      </c>
      <c r="I176" s="155">
        <v>0</v>
      </c>
      <c r="J176" s="155">
        <v>0</v>
      </c>
      <c r="K176" s="155">
        <v>0</v>
      </c>
      <c r="L176" s="155">
        <v>0</v>
      </c>
      <c r="M176" s="155">
        <v>0</v>
      </c>
      <c r="N176" s="155">
        <v>0</v>
      </c>
      <c r="O176" s="156">
        <v>0</v>
      </c>
    </row>
    <row r="177" spans="1:15" ht="15.75">
      <c r="A177" s="152">
        <v>5</v>
      </c>
      <c r="B177" s="168" t="s">
        <v>138</v>
      </c>
      <c r="C177" s="160">
        <f t="shared" si="27"/>
        <v>374</v>
      </c>
      <c r="D177" s="155">
        <v>140</v>
      </c>
      <c r="E177" s="155">
        <v>70</v>
      </c>
      <c r="F177" s="155">
        <v>53</v>
      </c>
      <c r="G177" s="155">
        <v>56</v>
      </c>
      <c r="H177" s="155">
        <v>55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155">
        <v>0</v>
      </c>
      <c r="O177" s="156">
        <v>0</v>
      </c>
    </row>
    <row r="178" spans="1:15" ht="15.75">
      <c r="A178" s="152">
        <v>6</v>
      </c>
      <c r="B178" s="168" t="s">
        <v>40</v>
      </c>
      <c r="C178" s="160">
        <f t="shared" si="27"/>
        <v>256</v>
      </c>
      <c r="D178" s="155">
        <v>72</v>
      </c>
      <c r="E178" s="155">
        <v>62</v>
      </c>
      <c r="F178" s="155">
        <v>44</v>
      </c>
      <c r="G178" s="155">
        <v>39</v>
      </c>
      <c r="H178" s="155">
        <v>39</v>
      </c>
      <c r="I178" s="155">
        <v>0</v>
      </c>
      <c r="J178" s="155">
        <v>0</v>
      </c>
      <c r="K178" s="155">
        <v>0</v>
      </c>
      <c r="L178" s="155">
        <v>0</v>
      </c>
      <c r="M178" s="155">
        <v>0</v>
      </c>
      <c r="N178" s="155">
        <v>0</v>
      </c>
      <c r="O178" s="156">
        <v>0</v>
      </c>
    </row>
    <row r="179" spans="1:15" ht="15.75">
      <c r="A179" s="152">
        <v>7</v>
      </c>
      <c r="B179" s="168" t="s">
        <v>99</v>
      </c>
      <c r="C179" s="160">
        <f t="shared" si="27"/>
        <v>123</v>
      </c>
      <c r="D179" s="155">
        <v>32</v>
      </c>
      <c r="E179" s="155">
        <v>26</v>
      </c>
      <c r="F179" s="155">
        <v>25</v>
      </c>
      <c r="G179" s="155">
        <v>27</v>
      </c>
      <c r="H179" s="155">
        <v>13</v>
      </c>
      <c r="I179" s="155">
        <v>0</v>
      </c>
      <c r="J179" s="155">
        <v>0</v>
      </c>
      <c r="K179" s="155">
        <v>0</v>
      </c>
      <c r="L179" s="155">
        <v>0</v>
      </c>
      <c r="M179" s="155">
        <v>0</v>
      </c>
      <c r="N179" s="155">
        <v>0</v>
      </c>
      <c r="O179" s="156">
        <v>0</v>
      </c>
    </row>
    <row r="180" spans="1:15" ht="15.75">
      <c r="A180" s="152">
        <v>8</v>
      </c>
      <c r="B180" s="168" t="s">
        <v>65</v>
      </c>
      <c r="C180" s="160">
        <f t="shared" si="27"/>
        <v>243</v>
      </c>
      <c r="D180" s="155">
        <v>60</v>
      </c>
      <c r="E180" s="155">
        <v>62</v>
      </c>
      <c r="F180" s="155">
        <v>42</v>
      </c>
      <c r="G180" s="155">
        <v>39</v>
      </c>
      <c r="H180" s="155">
        <v>40</v>
      </c>
      <c r="I180" s="155">
        <v>0</v>
      </c>
      <c r="J180" s="155">
        <v>0</v>
      </c>
      <c r="K180" s="155">
        <v>0</v>
      </c>
      <c r="L180" s="155">
        <v>0</v>
      </c>
      <c r="M180" s="155">
        <v>0</v>
      </c>
      <c r="N180" s="155">
        <v>0</v>
      </c>
      <c r="O180" s="156">
        <v>0</v>
      </c>
    </row>
    <row r="181" spans="1:15" ht="15.75">
      <c r="A181" s="152">
        <v>9</v>
      </c>
      <c r="B181" s="168" t="s">
        <v>139</v>
      </c>
      <c r="C181" s="160">
        <f t="shared" si="27"/>
        <v>473</v>
      </c>
      <c r="D181" s="155">
        <v>120</v>
      </c>
      <c r="E181" s="155">
        <v>115</v>
      </c>
      <c r="F181" s="155">
        <v>94</v>
      </c>
      <c r="G181" s="155">
        <v>81</v>
      </c>
      <c r="H181" s="155">
        <v>63</v>
      </c>
      <c r="I181" s="155">
        <v>0</v>
      </c>
      <c r="J181" s="155">
        <v>0</v>
      </c>
      <c r="K181" s="155">
        <v>0</v>
      </c>
      <c r="L181" s="155">
        <v>0</v>
      </c>
      <c r="M181" s="155">
        <v>0</v>
      </c>
      <c r="N181" s="155">
        <v>0</v>
      </c>
      <c r="O181" s="156">
        <v>0</v>
      </c>
    </row>
    <row r="182" spans="1:15" ht="15.75">
      <c r="A182" s="152">
        <v>10</v>
      </c>
      <c r="B182" s="168" t="s">
        <v>113</v>
      </c>
      <c r="C182" s="160">
        <f t="shared" si="27"/>
        <v>157</v>
      </c>
      <c r="D182" s="155">
        <v>41</v>
      </c>
      <c r="E182" s="155">
        <v>35</v>
      </c>
      <c r="F182" s="155">
        <v>25</v>
      </c>
      <c r="G182" s="155">
        <v>26</v>
      </c>
      <c r="H182" s="155">
        <v>30</v>
      </c>
      <c r="I182" s="155">
        <v>0</v>
      </c>
      <c r="J182" s="155">
        <v>0</v>
      </c>
      <c r="K182" s="155">
        <v>0</v>
      </c>
      <c r="L182" s="155">
        <v>0</v>
      </c>
      <c r="M182" s="155">
        <v>0</v>
      </c>
      <c r="N182" s="155">
        <v>0</v>
      </c>
      <c r="O182" s="156">
        <v>0</v>
      </c>
    </row>
    <row r="183" spans="1:15" ht="15.75">
      <c r="A183" s="152">
        <v>11</v>
      </c>
      <c r="B183" s="168" t="s">
        <v>140</v>
      </c>
      <c r="C183" s="160">
        <f t="shared" si="27"/>
        <v>128</v>
      </c>
      <c r="D183" s="155">
        <v>30</v>
      </c>
      <c r="E183" s="155">
        <v>25</v>
      </c>
      <c r="F183" s="155">
        <v>30</v>
      </c>
      <c r="G183" s="155">
        <v>23</v>
      </c>
      <c r="H183" s="155">
        <v>20</v>
      </c>
      <c r="I183" s="155">
        <v>0</v>
      </c>
      <c r="J183" s="155">
        <v>0</v>
      </c>
      <c r="K183" s="155">
        <v>0</v>
      </c>
      <c r="L183" s="155">
        <v>0</v>
      </c>
      <c r="M183" s="155">
        <v>0</v>
      </c>
      <c r="N183" s="155">
        <v>0</v>
      </c>
      <c r="O183" s="156">
        <v>0</v>
      </c>
    </row>
    <row r="184" spans="1:15" ht="15.75">
      <c r="A184" s="152">
        <v>12</v>
      </c>
      <c r="B184" s="168" t="s">
        <v>59</v>
      </c>
      <c r="C184" s="160">
        <f t="shared" si="27"/>
        <v>12</v>
      </c>
      <c r="D184" s="155">
        <v>3</v>
      </c>
      <c r="E184" s="155">
        <v>2</v>
      </c>
      <c r="F184" s="155">
        <v>3</v>
      </c>
      <c r="G184" s="155">
        <v>0</v>
      </c>
      <c r="H184" s="155">
        <v>4</v>
      </c>
      <c r="I184" s="155">
        <v>0</v>
      </c>
      <c r="J184" s="155">
        <v>0</v>
      </c>
      <c r="K184" s="155">
        <v>0</v>
      </c>
      <c r="L184" s="155">
        <v>0</v>
      </c>
      <c r="M184" s="155">
        <v>0</v>
      </c>
      <c r="N184" s="155">
        <v>0</v>
      </c>
      <c r="O184" s="156">
        <v>0</v>
      </c>
    </row>
    <row r="185" spans="1:15" ht="15.75">
      <c r="A185" s="152">
        <v>13</v>
      </c>
      <c r="B185" s="168" t="s">
        <v>141</v>
      </c>
      <c r="C185" s="160">
        <f t="shared" si="27"/>
        <v>468</v>
      </c>
      <c r="D185" s="155">
        <v>106</v>
      </c>
      <c r="E185" s="155">
        <v>124</v>
      </c>
      <c r="F185" s="155">
        <v>91</v>
      </c>
      <c r="G185" s="155">
        <v>75</v>
      </c>
      <c r="H185" s="155">
        <v>72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155">
        <v>0</v>
      </c>
      <c r="O185" s="156">
        <v>0</v>
      </c>
    </row>
    <row r="186" spans="1:15" ht="15.75">
      <c r="A186" s="210"/>
      <c r="B186" s="175" t="s">
        <v>22</v>
      </c>
      <c r="C186" s="190">
        <f>SUM(C187:C193)</f>
        <v>1848</v>
      </c>
      <c r="D186" s="190">
        <f aca="true" t="shared" si="28" ref="D186:N186">SUM(D187:D193)</f>
        <v>74</v>
      </c>
      <c r="E186" s="190">
        <f t="shared" si="28"/>
        <v>70</v>
      </c>
      <c r="F186" s="190">
        <f t="shared" si="28"/>
        <v>80</v>
      </c>
      <c r="G186" s="190">
        <f t="shared" si="28"/>
        <v>77</v>
      </c>
      <c r="H186" s="190">
        <f t="shared" si="28"/>
        <v>78</v>
      </c>
      <c r="I186" s="190">
        <f t="shared" si="28"/>
        <v>444</v>
      </c>
      <c r="J186" s="190">
        <f t="shared" si="28"/>
        <v>363</v>
      </c>
      <c r="K186" s="190">
        <f t="shared" si="28"/>
        <v>375</v>
      </c>
      <c r="L186" s="190">
        <f t="shared" si="28"/>
        <v>287</v>
      </c>
      <c r="M186" s="190">
        <f t="shared" si="28"/>
        <v>0</v>
      </c>
      <c r="N186" s="190">
        <f t="shared" si="28"/>
        <v>0</v>
      </c>
      <c r="O186" s="191">
        <f>SUM(O187:O193)</f>
        <v>0</v>
      </c>
    </row>
    <row r="187" spans="1:15" ht="15.75">
      <c r="A187" s="152">
        <v>14</v>
      </c>
      <c r="B187" s="168" t="s">
        <v>142</v>
      </c>
      <c r="C187" s="160">
        <f aca="true" t="shared" si="29" ref="C187:C193">+D187+E187+F187+G187+H187+I187+J187+K187+L187+M187+N187+O187</f>
        <v>258</v>
      </c>
      <c r="D187" s="155">
        <v>0</v>
      </c>
      <c r="E187" s="155">
        <v>0</v>
      </c>
      <c r="F187" s="155">
        <v>0</v>
      </c>
      <c r="G187" s="155">
        <v>0</v>
      </c>
      <c r="H187" s="155">
        <v>0</v>
      </c>
      <c r="I187" s="155">
        <v>80</v>
      </c>
      <c r="J187" s="155">
        <v>52</v>
      </c>
      <c r="K187" s="155">
        <v>74</v>
      </c>
      <c r="L187" s="155">
        <v>52</v>
      </c>
      <c r="M187" s="155">
        <v>0</v>
      </c>
      <c r="N187" s="155">
        <v>0</v>
      </c>
      <c r="O187" s="156">
        <v>0</v>
      </c>
    </row>
    <row r="188" spans="1:15" ht="15.75">
      <c r="A188" s="152">
        <v>15</v>
      </c>
      <c r="B188" s="168" t="s">
        <v>143</v>
      </c>
      <c r="C188" s="160">
        <f t="shared" si="29"/>
        <v>76</v>
      </c>
      <c r="D188" s="155">
        <v>0</v>
      </c>
      <c r="E188" s="155">
        <v>0</v>
      </c>
      <c r="F188" s="155">
        <v>0</v>
      </c>
      <c r="G188" s="155">
        <v>0</v>
      </c>
      <c r="H188" s="155">
        <v>0</v>
      </c>
      <c r="I188" s="155">
        <v>19</v>
      </c>
      <c r="J188" s="155">
        <v>22</v>
      </c>
      <c r="K188" s="155">
        <v>11</v>
      </c>
      <c r="L188" s="155">
        <v>24</v>
      </c>
      <c r="M188" s="155">
        <v>0</v>
      </c>
      <c r="N188" s="155">
        <v>0</v>
      </c>
      <c r="O188" s="156">
        <v>0</v>
      </c>
    </row>
    <row r="189" spans="1:15" ht="15.75">
      <c r="A189" s="152">
        <v>19</v>
      </c>
      <c r="B189" s="168" t="s">
        <v>144</v>
      </c>
      <c r="C189" s="160">
        <f t="shared" si="29"/>
        <v>197</v>
      </c>
      <c r="D189" s="155">
        <v>0</v>
      </c>
      <c r="E189" s="155">
        <v>0</v>
      </c>
      <c r="F189" s="155">
        <v>0</v>
      </c>
      <c r="G189" s="155">
        <v>0</v>
      </c>
      <c r="H189" s="155">
        <v>0</v>
      </c>
      <c r="I189" s="155">
        <v>51</v>
      </c>
      <c r="J189" s="155">
        <v>49</v>
      </c>
      <c r="K189" s="155">
        <v>58</v>
      </c>
      <c r="L189" s="155">
        <v>39</v>
      </c>
      <c r="M189" s="155">
        <v>0</v>
      </c>
      <c r="N189" s="155">
        <v>0</v>
      </c>
      <c r="O189" s="156">
        <v>0</v>
      </c>
    </row>
    <row r="190" spans="1:15" ht="15.75">
      <c r="A190" s="152">
        <v>20</v>
      </c>
      <c r="B190" s="168" t="s">
        <v>145</v>
      </c>
      <c r="C190" s="160">
        <f t="shared" si="29"/>
        <v>286</v>
      </c>
      <c r="D190" s="155">
        <v>0</v>
      </c>
      <c r="E190" s="155">
        <v>0</v>
      </c>
      <c r="F190" s="155">
        <v>0</v>
      </c>
      <c r="G190" s="155">
        <v>0</v>
      </c>
      <c r="H190" s="155">
        <v>0</v>
      </c>
      <c r="I190" s="155">
        <v>99</v>
      </c>
      <c r="J190" s="155">
        <v>89</v>
      </c>
      <c r="K190" s="155">
        <v>50</v>
      </c>
      <c r="L190" s="155">
        <v>48</v>
      </c>
      <c r="M190" s="155">
        <v>0</v>
      </c>
      <c r="N190" s="155">
        <v>0</v>
      </c>
      <c r="O190" s="156">
        <v>0</v>
      </c>
    </row>
    <row r="191" spans="1:15" ht="15.75">
      <c r="A191" s="152">
        <v>21</v>
      </c>
      <c r="B191" s="168" t="s">
        <v>146</v>
      </c>
      <c r="C191" s="160">
        <f t="shared" si="29"/>
        <v>270</v>
      </c>
      <c r="D191" s="155">
        <v>34</v>
      </c>
      <c r="E191" s="155">
        <v>29</v>
      </c>
      <c r="F191" s="155">
        <v>45</v>
      </c>
      <c r="G191" s="155">
        <v>36</v>
      </c>
      <c r="H191" s="155">
        <v>37</v>
      </c>
      <c r="I191" s="155">
        <v>32</v>
      </c>
      <c r="J191" s="155">
        <v>21</v>
      </c>
      <c r="K191" s="155">
        <v>21</v>
      </c>
      <c r="L191" s="155">
        <v>15</v>
      </c>
      <c r="M191" s="155">
        <v>0</v>
      </c>
      <c r="N191" s="155">
        <v>0</v>
      </c>
      <c r="O191" s="156">
        <v>0</v>
      </c>
    </row>
    <row r="192" spans="1:15" ht="15.75">
      <c r="A192" s="152">
        <v>22</v>
      </c>
      <c r="B192" s="168" t="s">
        <v>147</v>
      </c>
      <c r="C192" s="160">
        <f t="shared" si="29"/>
        <v>752</v>
      </c>
      <c r="D192" s="155">
        <v>38</v>
      </c>
      <c r="E192" s="155">
        <v>40</v>
      </c>
      <c r="F192" s="155">
        <v>35</v>
      </c>
      <c r="G192" s="155">
        <v>40</v>
      </c>
      <c r="H192" s="155">
        <v>40</v>
      </c>
      <c r="I192" s="155">
        <v>160</v>
      </c>
      <c r="J192" s="155">
        <v>130</v>
      </c>
      <c r="K192" s="155">
        <v>160</v>
      </c>
      <c r="L192" s="155">
        <v>109</v>
      </c>
      <c r="M192" s="155">
        <v>0</v>
      </c>
      <c r="N192" s="155">
        <v>0</v>
      </c>
      <c r="O192" s="156">
        <v>0</v>
      </c>
    </row>
    <row r="193" spans="1:15" ht="15.75">
      <c r="A193" s="152">
        <v>23</v>
      </c>
      <c r="B193" s="168" t="s">
        <v>148</v>
      </c>
      <c r="C193" s="160">
        <f t="shared" si="29"/>
        <v>9</v>
      </c>
      <c r="D193" s="155">
        <v>2</v>
      </c>
      <c r="E193" s="155">
        <v>1</v>
      </c>
      <c r="F193" s="155">
        <v>0</v>
      </c>
      <c r="G193" s="155">
        <v>1</v>
      </c>
      <c r="H193" s="155">
        <v>1</v>
      </c>
      <c r="I193" s="155">
        <v>3</v>
      </c>
      <c r="J193" s="155">
        <v>0</v>
      </c>
      <c r="K193" s="155">
        <v>1</v>
      </c>
      <c r="L193" s="155">
        <v>0</v>
      </c>
      <c r="M193" s="155">
        <v>0</v>
      </c>
      <c r="N193" s="155">
        <v>0</v>
      </c>
      <c r="O193" s="156">
        <v>0</v>
      </c>
    </row>
    <row r="194" spans="1:15" ht="15.75">
      <c r="A194" s="210" t="s">
        <v>149</v>
      </c>
      <c r="B194" s="211" t="s">
        <v>150</v>
      </c>
      <c r="C194" s="182">
        <f>+C195+C217</f>
        <v>723</v>
      </c>
      <c r="D194" s="182">
        <f aca="true" t="shared" si="30" ref="D194:O194">+D195+D217</f>
        <v>96</v>
      </c>
      <c r="E194" s="182">
        <f t="shared" si="30"/>
        <v>75</v>
      </c>
      <c r="F194" s="182">
        <f t="shared" si="30"/>
        <v>69</v>
      </c>
      <c r="G194" s="182">
        <f t="shared" si="30"/>
        <v>65</v>
      </c>
      <c r="H194" s="182">
        <f t="shared" si="30"/>
        <v>81</v>
      </c>
      <c r="I194" s="182">
        <f t="shared" si="30"/>
        <v>114</v>
      </c>
      <c r="J194" s="182">
        <f t="shared" si="30"/>
        <v>91</v>
      </c>
      <c r="K194" s="182">
        <f t="shared" si="30"/>
        <v>71</v>
      </c>
      <c r="L194" s="182">
        <f t="shared" si="30"/>
        <v>61</v>
      </c>
      <c r="M194" s="182">
        <f t="shared" si="30"/>
        <v>0</v>
      </c>
      <c r="N194" s="182">
        <f t="shared" si="30"/>
        <v>0</v>
      </c>
      <c r="O194" s="183">
        <f t="shared" si="30"/>
        <v>0</v>
      </c>
    </row>
    <row r="195" spans="1:15" s="9" customFormat="1" ht="15.75">
      <c r="A195" s="210"/>
      <c r="B195" s="211" t="s">
        <v>20</v>
      </c>
      <c r="C195" s="182">
        <f>SUM(C196:C216)</f>
        <v>386</v>
      </c>
      <c r="D195" s="182">
        <f aca="true" t="shared" si="31" ref="D195:N195">SUM(D196:D216)</f>
        <v>96</v>
      </c>
      <c r="E195" s="182">
        <f t="shared" si="31"/>
        <v>75</v>
      </c>
      <c r="F195" s="182">
        <f t="shared" si="31"/>
        <v>69</v>
      </c>
      <c r="G195" s="182">
        <f t="shared" si="31"/>
        <v>65</v>
      </c>
      <c r="H195" s="182">
        <f t="shared" si="31"/>
        <v>81</v>
      </c>
      <c r="I195" s="182">
        <f t="shared" si="31"/>
        <v>0</v>
      </c>
      <c r="J195" s="182">
        <f t="shared" si="31"/>
        <v>0</v>
      </c>
      <c r="K195" s="182">
        <f t="shared" si="31"/>
        <v>0</v>
      </c>
      <c r="L195" s="182">
        <f t="shared" si="31"/>
        <v>0</v>
      </c>
      <c r="M195" s="182">
        <f t="shared" si="31"/>
        <v>0</v>
      </c>
      <c r="N195" s="182">
        <f t="shared" si="31"/>
        <v>0</v>
      </c>
      <c r="O195" s="183">
        <f>SUM(O196:O216)</f>
        <v>0</v>
      </c>
    </row>
    <row r="196" spans="1:15" ht="15.75">
      <c r="A196" s="152">
        <v>1</v>
      </c>
      <c r="B196" s="159" t="s">
        <v>111</v>
      </c>
      <c r="C196" s="160">
        <f aca="true" t="shared" si="32" ref="C196:C255">+D196+E196+F196+G196+H196+I196+J196+K196+L196+M196+N196+O196</f>
        <v>11</v>
      </c>
      <c r="D196" s="155">
        <v>5</v>
      </c>
      <c r="E196" s="155">
        <v>3</v>
      </c>
      <c r="F196" s="155">
        <v>1</v>
      </c>
      <c r="G196" s="155">
        <v>1</v>
      </c>
      <c r="H196" s="155">
        <v>1</v>
      </c>
      <c r="I196" s="155">
        <v>0</v>
      </c>
      <c r="J196" s="155">
        <v>0</v>
      </c>
      <c r="K196" s="155">
        <v>0</v>
      </c>
      <c r="L196" s="155">
        <v>0</v>
      </c>
      <c r="M196" s="155">
        <v>0</v>
      </c>
      <c r="N196" s="155">
        <v>0</v>
      </c>
      <c r="O196" s="156">
        <v>0</v>
      </c>
    </row>
    <row r="197" spans="1:15" ht="15.75">
      <c r="A197" s="152">
        <v>2</v>
      </c>
      <c r="B197" s="159" t="s">
        <v>151</v>
      </c>
      <c r="C197" s="160">
        <f t="shared" si="32"/>
        <v>17</v>
      </c>
      <c r="D197" s="155">
        <v>2</v>
      </c>
      <c r="E197" s="155">
        <v>3</v>
      </c>
      <c r="F197" s="155">
        <v>5</v>
      </c>
      <c r="G197" s="155">
        <v>2</v>
      </c>
      <c r="H197" s="155">
        <v>5</v>
      </c>
      <c r="I197" s="155">
        <v>0</v>
      </c>
      <c r="J197" s="155">
        <v>0</v>
      </c>
      <c r="K197" s="155">
        <v>0</v>
      </c>
      <c r="L197" s="155">
        <v>0</v>
      </c>
      <c r="M197" s="155">
        <v>0</v>
      </c>
      <c r="N197" s="155">
        <v>0</v>
      </c>
      <c r="O197" s="156">
        <v>0</v>
      </c>
    </row>
    <row r="198" spans="1:15" ht="15.75">
      <c r="A198" s="152">
        <v>3</v>
      </c>
      <c r="B198" s="159" t="s">
        <v>78</v>
      </c>
      <c r="C198" s="160">
        <f t="shared" si="32"/>
        <v>42</v>
      </c>
      <c r="D198" s="155">
        <v>17</v>
      </c>
      <c r="E198" s="155">
        <v>7</v>
      </c>
      <c r="F198" s="155">
        <v>7</v>
      </c>
      <c r="G198" s="155">
        <v>8</v>
      </c>
      <c r="H198" s="155">
        <v>3</v>
      </c>
      <c r="I198" s="155">
        <v>0</v>
      </c>
      <c r="J198" s="155">
        <v>0</v>
      </c>
      <c r="K198" s="155">
        <v>0</v>
      </c>
      <c r="L198" s="155">
        <v>0</v>
      </c>
      <c r="M198" s="155">
        <v>0</v>
      </c>
      <c r="N198" s="155">
        <v>0</v>
      </c>
      <c r="O198" s="156">
        <v>0</v>
      </c>
    </row>
    <row r="199" spans="1:15" ht="15.75">
      <c r="A199" s="152">
        <v>4</v>
      </c>
      <c r="B199" s="159" t="s">
        <v>152</v>
      </c>
      <c r="C199" s="160">
        <f t="shared" si="32"/>
        <v>2</v>
      </c>
      <c r="D199" s="155">
        <v>0</v>
      </c>
      <c r="E199" s="155">
        <v>2</v>
      </c>
      <c r="F199" s="155">
        <v>0</v>
      </c>
      <c r="G199" s="155">
        <v>0</v>
      </c>
      <c r="H199" s="155">
        <v>0</v>
      </c>
      <c r="I199" s="155">
        <v>0</v>
      </c>
      <c r="J199" s="155">
        <v>0</v>
      </c>
      <c r="K199" s="155">
        <v>0</v>
      </c>
      <c r="L199" s="155">
        <v>0</v>
      </c>
      <c r="M199" s="155">
        <v>0</v>
      </c>
      <c r="N199" s="155">
        <v>0</v>
      </c>
      <c r="O199" s="156">
        <v>0</v>
      </c>
    </row>
    <row r="200" spans="1:15" ht="15.75">
      <c r="A200" s="152">
        <v>5</v>
      </c>
      <c r="B200" s="159" t="s">
        <v>85</v>
      </c>
      <c r="C200" s="160">
        <f t="shared" si="32"/>
        <v>72</v>
      </c>
      <c r="D200" s="155">
        <v>22</v>
      </c>
      <c r="E200" s="155">
        <v>8</v>
      </c>
      <c r="F200" s="155">
        <v>9</v>
      </c>
      <c r="G200" s="155">
        <v>15</v>
      </c>
      <c r="H200" s="155">
        <v>18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155">
        <v>0</v>
      </c>
      <c r="O200" s="156">
        <v>0</v>
      </c>
    </row>
    <row r="201" spans="1:15" ht="15.75">
      <c r="A201" s="152">
        <v>6</v>
      </c>
      <c r="B201" s="159" t="s">
        <v>122</v>
      </c>
      <c r="C201" s="160">
        <f t="shared" si="32"/>
        <v>7</v>
      </c>
      <c r="D201" s="155">
        <v>1</v>
      </c>
      <c r="E201" s="155">
        <v>2</v>
      </c>
      <c r="F201" s="155">
        <v>2</v>
      </c>
      <c r="G201" s="155">
        <v>1</v>
      </c>
      <c r="H201" s="155">
        <v>1</v>
      </c>
      <c r="I201" s="155">
        <v>0</v>
      </c>
      <c r="J201" s="155">
        <v>0</v>
      </c>
      <c r="K201" s="155">
        <v>0</v>
      </c>
      <c r="L201" s="155">
        <v>0</v>
      </c>
      <c r="M201" s="155">
        <v>0</v>
      </c>
      <c r="N201" s="155">
        <v>0</v>
      </c>
      <c r="O201" s="156">
        <v>0</v>
      </c>
    </row>
    <row r="202" spans="1:15" ht="15.75">
      <c r="A202" s="152">
        <v>7</v>
      </c>
      <c r="B202" s="159" t="s">
        <v>81</v>
      </c>
      <c r="C202" s="160">
        <f t="shared" si="32"/>
        <v>8</v>
      </c>
      <c r="D202" s="155">
        <v>3</v>
      </c>
      <c r="E202" s="155">
        <v>1</v>
      </c>
      <c r="F202" s="155">
        <v>0</v>
      </c>
      <c r="G202" s="155">
        <v>1</v>
      </c>
      <c r="H202" s="155">
        <v>3</v>
      </c>
      <c r="I202" s="155">
        <v>0</v>
      </c>
      <c r="J202" s="155">
        <v>0</v>
      </c>
      <c r="K202" s="155">
        <v>0</v>
      </c>
      <c r="L202" s="155">
        <v>0</v>
      </c>
      <c r="M202" s="155">
        <v>0</v>
      </c>
      <c r="N202" s="155">
        <v>0</v>
      </c>
      <c r="O202" s="156">
        <v>0</v>
      </c>
    </row>
    <row r="203" spans="1:15" ht="15.75">
      <c r="A203" s="152">
        <v>8</v>
      </c>
      <c r="B203" s="159" t="s">
        <v>99</v>
      </c>
      <c r="C203" s="160">
        <f t="shared" si="32"/>
        <v>7</v>
      </c>
      <c r="D203" s="155">
        <v>2</v>
      </c>
      <c r="E203" s="155">
        <v>2</v>
      </c>
      <c r="F203" s="155">
        <v>1</v>
      </c>
      <c r="G203" s="155">
        <v>2</v>
      </c>
      <c r="H203" s="155">
        <v>0</v>
      </c>
      <c r="I203" s="155">
        <v>0</v>
      </c>
      <c r="J203" s="155">
        <v>0</v>
      </c>
      <c r="K203" s="155">
        <v>0</v>
      </c>
      <c r="L203" s="155">
        <v>0</v>
      </c>
      <c r="M203" s="155">
        <v>0</v>
      </c>
      <c r="N203" s="155">
        <v>0</v>
      </c>
      <c r="O203" s="156">
        <v>0</v>
      </c>
    </row>
    <row r="204" spans="1:15" ht="15.75">
      <c r="A204" s="152">
        <v>9</v>
      </c>
      <c r="B204" s="159" t="s">
        <v>137</v>
      </c>
      <c r="C204" s="160">
        <f t="shared" si="32"/>
        <v>6</v>
      </c>
      <c r="D204" s="155">
        <v>2</v>
      </c>
      <c r="E204" s="155">
        <v>1</v>
      </c>
      <c r="F204" s="155">
        <v>0</v>
      </c>
      <c r="G204" s="155">
        <v>1</v>
      </c>
      <c r="H204" s="155">
        <v>2</v>
      </c>
      <c r="I204" s="155">
        <v>0</v>
      </c>
      <c r="J204" s="155">
        <v>0</v>
      </c>
      <c r="K204" s="155">
        <v>0</v>
      </c>
      <c r="L204" s="155">
        <v>0</v>
      </c>
      <c r="M204" s="155">
        <v>0</v>
      </c>
      <c r="N204" s="155">
        <v>0</v>
      </c>
      <c r="O204" s="156">
        <v>0</v>
      </c>
    </row>
    <row r="205" spans="1:15" ht="15.75">
      <c r="A205" s="152">
        <v>10</v>
      </c>
      <c r="B205" s="159" t="s">
        <v>86</v>
      </c>
      <c r="C205" s="160">
        <f t="shared" si="32"/>
        <v>7</v>
      </c>
      <c r="D205" s="155">
        <v>2</v>
      </c>
      <c r="E205" s="155">
        <v>3</v>
      </c>
      <c r="F205" s="155">
        <v>1</v>
      </c>
      <c r="G205" s="155">
        <v>1</v>
      </c>
      <c r="H205" s="155">
        <v>0</v>
      </c>
      <c r="I205" s="155">
        <v>0</v>
      </c>
      <c r="J205" s="155">
        <v>0</v>
      </c>
      <c r="K205" s="155">
        <v>0</v>
      </c>
      <c r="L205" s="155">
        <v>0</v>
      </c>
      <c r="M205" s="155">
        <v>0</v>
      </c>
      <c r="N205" s="155">
        <v>0</v>
      </c>
      <c r="O205" s="156">
        <v>0</v>
      </c>
    </row>
    <row r="206" spans="1:15" ht="15.75">
      <c r="A206" s="152">
        <v>11</v>
      </c>
      <c r="B206" s="159" t="s">
        <v>33</v>
      </c>
      <c r="C206" s="160">
        <f t="shared" si="32"/>
        <v>34</v>
      </c>
      <c r="D206" s="155">
        <v>4</v>
      </c>
      <c r="E206" s="155">
        <v>13</v>
      </c>
      <c r="F206" s="155">
        <v>4</v>
      </c>
      <c r="G206" s="155">
        <v>3</v>
      </c>
      <c r="H206" s="155">
        <v>10</v>
      </c>
      <c r="I206" s="155">
        <v>0</v>
      </c>
      <c r="J206" s="155">
        <v>0</v>
      </c>
      <c r="K206" s="155">
        <v>0</v>
      </c>
      <c r="L206" s="155">
        <v>0</v>
      </c>
      <c r="M206" s="155">
        <v>0</v>
      </c>
      <c r="N206" s="155">
        <v>0</v>
      </c>
      <c r="O206" s="156">
        <v>0</v>
      </c>
    </row>
    <row r="207" spans="1:15" ht="15.75">
      <c r="A207" s="152">
        <v>12</v>
      </c>
      <c r="B207" s="159" t="s">
        <v>82</v>
      </c>
      <c r="C207" s="160">
        <f t="shared" si="32"/>
        <v>4</v>
      </c>
      <c r="D207" s="155">
        <v>1</v>
      </c>
      <c r="E207" s="155">
        <v>2</v>
      </c>
      <c r="F207" s="155">
        <v>1</v>
      </c>
      <c r="G207" s="155">
        <v>0</v>
      </c>
      <c r="H207" s="155">
        <v>0</v>
      </c>
      <c r="I207" s="155">
        <v>0</v>
      </c>
      <c r="J207" s="155">
        <v>0</v>
      </c>
      <c r="K207" s="155">
        <v>0</v>
      </c>
      <c r="L207" s="155">
        <v>0</v>
      </c>
      <c r="M207" s="155">
        <v>0</v>
      </c>
      <c r="N207" s="155">
        <v>0</v>
      </c>
      <c r="O207" s="156">
        <v>0</v>
      </c>
    </row>
    <row r="208" spans="1:15" ht="15.75">
      <c r="A208" s="152">
        <v>13</v>
      </c>
      <c r="B208" s="159" t="s">
        <v>77</v>
      </c>
      <c r="C208" s="160">
        <f t="shared" si="32"/>
        <v>1</v>
      </c>
      <c r="D208" s="155">
        <v>0</v>
      </c>
      <c r="E208" s="155">
        <v>0</v>
      </c>
      <c r="F208" s="155">
        <v>1</v>
      </c>
      <c r="G208" s="155">
        <v>0</v>
      </c>
      <c r="H208" s="155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155">
        <v>0</v>
      </c>
      <c r="O208" s="156">
        <v>0</v>
      </c>
    </row>
    <row r="209" spans="1:15" ht="15.75">
      <c r="A209" s="152">
        <v>14</v>
      </c>
      <c r="B209" s="159" t="s">
        <v>43</v>
      </c>
      <c r="C209" s="160">
        <f t="shared" si="32"/>
        <v>1</v>
      </c>
      <c r="D209" s="155">
        <v>0</v>
      </c>
      <c r="E209" s="155">
        <v>0</v>
      </c>
      <c r="F209" s="155">
        <v>1</v>
      </c>
      <c r="G209" s="155">
        <v>0</v>
      </c>
      <c r="H209" s="155">
        <v>0</v>
      </c>
      <c r="I209" s="155">
        <v>0</v>
      </c>
      <c r="J209" s="155">
        <v>0</v>
      </c>
      <c r="K209" s="155">
        <v>0</v>
      </c>
      <c r="L209" s="155">
        <v>0</v>
      </c>
      <c r="M209" s="155">
        <v>0</v>
      </c>
      <c r="N209" s="155">
        <v>0</v>
      </c>
      <c r="O209" s="156">
        <v>0</v>
      </c>
    </row>
    <row r="210" spans="1:15" ht="15.75">
      <c r="A210" s="152">
        <v>15</v>
      </c>
      <c r="B210" s="159" t="s">
        <v>32</v>
      </c>
      <c r="C210" s="160">
        <f t="shared" si="32"/>
        <v>49</v>
      </c>
      <c r="D210" s="155">
        <v>8</v>
      </c>
      <c r="E210" s="155">
        <v>7</v>
      </c>
      <c r="F210" s="155">
        <v>9</v>
      </c>
      <c r="G210" s="155">
        <v>8</v>
      </c>
      <c r="H210" s="155">
        <v>17</v>
      </c>
      <c r="I210" s="155">
        <v>0</v>
      </c>
      <c r="J210" s="155">
        <v>0</v>
      </c>
      <c r="K210" s="155">
        <v>0</v>
      </c>
      <c r="L210" s="155">
        <v>0</v>
      </c>
      <c r="M210" s="155">
        <v>0</v>
      </c>
      <c r="N210" s="155">
        <v>0</v>
      </c>
      <c r="O210" s="156">
        <v>0</v>
      </c>
    </row>
    <row r="211" spans="1:15" ht="15.75">
      <c r="A211" s="152">
        <v>16</v>
      </c>
      <c r="B211" s="159" t="s">
        <v>37</v>
      </c>
      <c r="C211" s="160">
        <f t="shared" si="32"/>
        <v>19</v>
      </c>
      <c r="D211" s="155">
        <v>5</v>
      </c>
      <c r="E211" s="155">
        <v>5</v>
      </c>
      <c r="F211" s="155">
        <v>2</v>
      </c>
      <c r="G211" s="155">
        <v>4</v>
      </c>
      <c r="H211" s="155">
        <v>3</v>
      </c>
      <c r="I211" s="155">
        <v>0</v>
      </c>
      <c r="J211" s="155">
        <v>0</v>
      </c>
      <c r="K211" s="155">
        <v>0</v>
      </c>
      <c r="L211" s="155">
        <v>0</v>
      </c>
      <c r="M211" s="155">
        <v>0</v>
      </c>
      <c r="N211" s="155">
        <v>0</v>
      </c>
      <c r="O211" s="156">
        <v>0</v>
      </c>
    </row>
    <row r="212" spans="1:15" ht="15.75">
      <c r="A212" s="152">
        <v>17</v>
      </c>
      <c r="B212" s="159" t="s">
        <v>113</v>
      </c>
      <c r="C212" s="160">
        <f t="shared" si="32"/>
        <v>8</v>
      </c>
      <c r="D212" s="155">
        <v>2</v>
      </c>
      <c r="E212" s="155">
        <v>3</v>
      </c>
      <c r="F212" s="155">
        <v>0</v>
      </c>
      <c r="G212" s="155">
        <v>2</v>
      </c>
      <c r="H212" s="155">
        <v>1</v>
      </c>
      <c r="I212" s="155">
        <v>0</v>
      </c>
      <c r="J212" s="155">
        <v>0</v>
      </c>
      <c r="K212" s="155">
        <v>0</v>
      </c>
      <c r="L212" s="155">
        <v>0</v>
      </c>
      <c r="M212" s="155">
        <v>0</v>
      </c>
      <c r="N212" s="155">
        <v>0</v>
      </c>
      <c r="O212" s="156">
        <v>0</v>
      </c>
    </row>
    <row r="213" spans="1:15" ht="15.75">
      <c r="A213" s="152">
        <v>18</v>
      </c>
      <c r="B213" s="159" t="s">
        <v>124</v>
      </c>
      <c r="C213" s="160">
        <f t="shared" si="32"/>
        <v>10</v>
      </c>
      <c r="D213" s="155">
        <v>0</v>
      </c>
      <c r="E213" s="155">
        <v>2</v>
      </c>
      <c r="F213" s="155">
        <v>4</v>
      </c>
      <c r="G213" s="155">
        <v>2</v>
      </c>
      <c r="H213" s="155">
        <v>2</v>
      </c>
      <c r="I213" s="155">
        <v>0</v>
      </c>
      <c r="J213" s="155">
        <v>0</v>
      </c>
      <c r="K213" s="155">
        <v>0</v>
      </c>
      <c r="L213" s="155">
        <v>0</v>
      </c>
      <c r="M213" s="155">
        <v>0</v>
      </c>
      <c r="N213" s="155">
        <v>0</v>
      </c>
      <c r="O213" s="156">
        <v>0</v>
      </c>
    </row>
    <row r="214" spans="1:15" ht="15.75">
      <c r="A214" s="152">
        <v>19</v>
      </c>
      <c r="B214" s="159" t="s">
        <v>102</v>
      </c>
      <c r="C214" s="160">
        <f t="shared" si="32"/>
        <v>15</v>
      </c>
      <c r="D214" s="155">
        <v>1</v>
      </c>
      <c r="E214" s="155">
        <v>1</v>
      </c>
      <c r="F214" s="155">
        <v>2</v>
      </c>
      <c r="G214" s="155">
        <v>3</v>
      </c>
      <c r="H214" s="155">
        <v>8</v>
      </c>
      <c r="I214" s="155">
        <v>0</v>
      </c>
      <c r="J214" s="155">
        <v>0</v>
      </c>
      <c r="K214" s="155">
        <v>0</v>
      </c>
      <c r="L214" s="155">
        <v>0</v>
      </c>
      <c r="M214" s="155">
        <v>0</v>
      </c>
      <c r="N214" s="155">
        <v>0</v>
      </c>
      <c r="O214" s="156">
        <v>0</v>
      </c>
    </row>
    <row r="215" spans="1:15" ht="15.75">
      <c r="A215" s="152">
        <v>20</v>
      </c>
      <c r="B215" s="159" t="s">
        <v>36</v>
      </c>
      <c r="C215" s="160">
        <f t="shared" si="32"/>
        <v>64</v>
      </c>
      <c r="D215" s="155">
        <v>18</v>
      </c>
      <c r="E215" s="155">
        <v>10</v>
      </c>
      <c r="F215" s="155">
        <v>18</v>
      </c>
      <c r="G215" s="155">
        <v>11</v>
      </c>
      <c r="H215" s="155">
        <v>7</v>
      </c>
      <c r="I215" s="155">
        <v>0</v>
      </c>
      <c r="J215" s="155">
        <v>0</v>
      </c>
      <c r="K215" s="155">
        <v>0</v>
      </c>
      <c r="L215" s="155">
        <v>0</v>
      </c>
      <c r="M215" s="155">
        <v>0</v>
      </c>
      <c r="N215" s="155">
        <v>0</v>
      </c>
      <c r="O215" s="156">
        <v>0</v>
      </c>
    </row>
    <row r="216" spans="1:15" ht="15.75">
      <c r="A216" s="152">
        <v>21</v>
      </c>
      <c r="B216" s="159" t="s">
        <v>153</v>
      </c>
      <c r="C216" s="160">
        <f t="shared" si="32"/>
        <v>2</v>
      </c>
      <c r="D216" s="155">
        <v>1</v>
      </c>
      <c r="E216" s="155">
        <v>0</v>
      </c>
      <c r="F216" s="155">
        <v>1</v>
      </c>
      <c r="G216" s="155">
        <v>0</v>
      </c>
      <c r="H216" s="155">
        <v>0</v>
      </c>
      <c r="I216" s="155">
        <v>0</v>
      </c>
      <c r="J216" s="155">
        <v>0</v>
      </c>
      <c r="K216" s="155">
        <v>0</v>
      </c>
      <c r="L216" s="155">
        <v>0</v>
      </c>
      <c r="M216" s="155">
        <v>0</v>
      </c>
      <c r="N216" s="155">
        <v>0</v>
      </c>
      <c r="O216" s="156">
        <v>0</v>
      </c>
    </row>
    <row r="217" spans="1:15" s="9" customFormat="1" ht="15.75">
      <c r="A217" s="210"/>
      <c r="B217" s="175" t="s">
        <v>22</v>
      </c>
      <c r="C217" s="179">
        <f>SUM(C218:C227)</f>
        <v>337</v>
      </c>
      <c r="D217" s="179">
        <f aca="true" t="shared" si="33" ref="D217:O217">SUM(D218:D227)</f>
        <v>0</v>
      </c>
      <c r="E217" s="179">
        <f t="shared" si="33"/>
        <v>0</v>
      </c>
      <c r="F217" s="179">
        <f t="shared" si="33"/>
        <v>0</v>
      </c>
      <c r="G217" s="179">
        <f t="shared" si="33"/>
        <v>0</v>
      </c>
      <c r="H217" s="179">
        <f t="shared" si="33"/>
        <v>0</v>
      </c>
      <c r="I217" s="179">
        <f t="shared" si="33"/>
        <v>114</v>
      </c>
      <c r="J217" s="179">
        <f t="shared" si="33"/>
        <v>91</v>
      </c>
      <c r="K217" s="179">
        <f t="shared" si="33"/>
        <v>71</v>
      </c>
      <c r="L217" s="179">
        <f t="shared" si="33"/>
        <v>61</v>
      </c>
      <c r="M217" s="179">
        <f t="shared" si="33"/>
        <v>0</v>
      </c>
      <c r="N217" s="179">
        <f t="shared" si="33"/>
        <v>0</v>
      </c>
      <c r="O217" s="181">
        <f t="shared" si="33"/>
        <v>0</v>
      </c>
    </row>
    <row r="218" spans="1:15" ht="15.75">
      <c r="A218" s="152">
        <v>22</v>
      </c>
      <c r="B218" s="159" t="s">
        <v>154</v>
      </c>
      <c r="C218" s="160">
        <f t="shared" si="32"/>
        <v>10</v>
      </c>
      <c r="D218" s="155">
        <v>0</v>
      </c>
      <c r="E218" s="155">
        <v>0</v>
      </c>
      <c r="F218" s="155">
        <v>0</v>
      </c>
      <c r="G218" s="155">
        <v>0</v>
      </c>
      <c r="H218" s="155">
        <v>0</v>
      </c>
      <c r="I218" s="155">
        <v>7</v>
      </c>
      <c r="J218" s="155">
        <v>1</v>
      </c>
      <c r="K218" s="155">
        <v>2</v>
      </c>
      <c r="L218" s="155">
        <v>0</v>
      </c>
      <c r="M218" s="155">
        <v>0</v>
      </c>
      <c r="N218" s="155">
        <v>0</v>
      </c>
      <c r="O218" s="156">
        <v>0</v>
      </c>
    </row>
    <row r="219" spans="1:15" ht="15.75">
      <c r="A219" s="152">
        <v>23</v>
      </c>
      <c r="B219" s="159" t="s">
        <v>145</v>
      </c>
      <c r="C219" s="160">
        <f t="shared" si="32"/>
        <v>9</v>
      </c>
      <c r="D219" s="155">
        <v>0</v>
      </c>
      <c r="E219" s="155">
        <v>0</v>
      </c>
      <c r="F219" s="155">
        <v>0</v>
      </c>
      <c r="G219" s="155">
        <v>0</v>
      </c>
      <c r="H219" s="155">
        <v>0</v>
      </c>
      <c r="I219" s="155">
        <v>3</v>
      </c>
      <c r="J219" s="155">
        <v>2</v>
      </c>
      <c r="K219" s="155">
        <v>2</v>
      </c>
      <c r="L219" s="155">
        <v>2</v>
      </c>
      <c r="M219" s="155">
        <v>0</v>
      </c>
      <c r="N219" s="155">
        <v>0</v>
      </c>
      <c r="O219" s="156">
        <v>0</v>
      </c>
    </row>
    <row r="220" spans="1:15" ht="15.75">
      <c r="A220" s="152">
        <v>24</v>
      </c>
      <c r="B220" s="159" t="s">
        <v>126</v>
      </c>
      <c r="C220" s="160">
        <f t="shared" si="32"/>
        <v>48</v>
      </c>
      <c r="D220" s="155">
        <v>0</v>
      </c>
      <c r="E220" s="155">
        <v>0</v>
      </c>
      <c r="F220" s="155">
        <v>0</v>
      </c>
      <c r="G220" s="155">
        <v>0</v>
      </c>
      <c r="H220" s="155">
        <v>0</v>
      </c>
      <c r="I220" s="155">
        <v>17</v>
      </c>
      <c r="J220" s="155">
        <v>10</v>
      </c>
      <c r="K220" s="155">
        <v>5</v>
      </c>
      <c r="L220" s="155">
        <v>16</v>
      </c>
      <c r="M220" s="155">
        <v>0</v>
      </c>
      <c r="N220" s="155">
        <v>0</v>
      </c>
      <c r="O220" s="156">
        <v>0</v>
      </c>
    </row>
    <row r="221" spans="1:15" ht="15.75">
      <c r="A221" s="152">
        <v>25</v>
      </c>
      <c r="B221" s="159" t="s">
        <v>48</v>
      </c>
      <c r="C221" s="160">
        <f t="shared" si="32"/>
        <v>63</v>
      </c>
      <c r="D221" s="155">
        <v>0</v>
      </c>
      <c r="E221" s="155">
        <v>0</v>
      </c>
      <c r="F221" s="155">
        <v>0</v>
      </c>
      <c r="G221" s="155">
        <v>0</v>
      </c>
      <c r="H221" s="155">
        <v>0</v>
      </c>
      <c r="I221" s="155">
        <v>25</v>
      </c>
      <c r="J221" s="155">
        <v>13</v>
      </c>
      <c r="K221" s="155">
        <v>15</v>
      </c>
      <c r="L221" s="155">
        <v>10</v>
      </c>
      <c r="M221" s="155">
        <v>0</v>
      </c>
      <c r="N221" s="155">
        <v>0</v>
      </c>
      <c r="O221" s="156">
        <v>0</v>
      </c>
    </row>
    <row r="222" spans="1:15" ht="15.75">
      <c r="A222" s="152">
        <v>26</v>
      </c>
      <c r="B222" s="159" t="s">
        <v>155</v>
      </c>
      <c r="C222" s="160">
        <f t="shared" si="32"/>
        <v>75</v>
      </c>
      <c r="D222" s="155">
        <v>0</v>
      </c>
      <c r="E222" s="155">
        <v>0</v>
      </c>
      <c r="F222" s="155">
        <v>0</v>
      </c>
      <c r="G222" s="155">
        <v>0</v>
      </c>
      <c r="H222" s="155">
        <v>0</v>
      </c>
      <c r="I222" s="155">
        <v>17</v>
      </c>
      <c r="J222" s="155">
        <v>22</v>
      </c>
      <c r="K222" s="155">
        <v>23</v>
      </c>
      <c r="L222" s="155">
        <v>13</v>
      </c>
      <c r="M222" s="155">
        <v>0</v>
      </c>
      <c r="N222" s="155">
        <v>0</v>
      </c>
      <c r="O222" s="156">
        <v>0</v>
      </c>
    </row>
    <row r="223" spans="1:15" ht="15.75">
      <c r="A223" s="152">
        <v>27</v>
      </c>
      <c r="B223" s="159" t="s">
        <v>156</v>
      </c>
      <c r="C223" s="160">
        <f t="shared" si="32"/>
        <v>31</v>
      </c>
      <c r="D223" s="155">
        <v>0</v>
      </c>
      <c r="E223" s="155">
        <v>0</v>
      </c>
      <c r="F223" s="155">
        <v>0</v>
      </c>
      <c r="G223" s="155">
        <v>0</v>
      </c>
      <c r="H223" s="155">
        <v>0</v>
      </c>
      <c r="I223" s="155">
        <v>11</v>
      </c>
      <c r="J223" s="155">
        <v>9</v>
      </c>
      <c r="K223" s="155">
        <v>6</v>
      </c>
      <c r="L223" s="155">
        <v>5</v>
      </c>
      <c r="M223" s="155">
        <v>0</v>
      </c>
      <c r="N223" s="155">
        <v>0</v>
      </c>
      <c r="O223" s="156">
        <v>0</v>
      </c>
    </row>
    <row r="224" spans="1:15" ht="15.75">
      <c r="A224" s="152">
        <v>28</v>
      </c>
      <c r="B224" s="159" t="s">
        <v>157</v>
      </c>
      <c r="C224" s="160">
        <f t="shared" si="32"/>
        <v>67</v>
      </c>
      <c r="D224" s="155">
        <v>0</v>
      </c>
      <c r="E224" s="155">
        <v>0</v>
      </c>
      <c r="F224" s="155">
        <v>0</v>
      </c>
      <c r="G224" s="155">
        <v>0</v>
      </c>
      <c r="H224" s="155">
        <v>0</v>
      </c>
      <c r="I224" s="155">
        <v>20</v>
      </c>
      <c r="J224" s="155">
        <v>24</v>
      </c>
      <c r="K224" s="155">
        <v>13</v>
      </c>
      <c r="L224" s="155">
        <v>10</v>
      </c>
      <c r="M224" s="155">
        <v>0</v>
      </c>
      <c r="N224" s="155">
        <v>0</v>
      </c>
      <c r="O224" s="156">
        <v>0</v>
      </c>
    </row>
    <row r="225" spans="1:15" ht="15.75">
      <c r="A225" s="152">
        <v>29</v>
      </c>
      <c r="B225" s="159" t="s">
        <v>158</v>
      </c>
      <c r="C225" s="160">
        <f t="shared" si="32"/>
        <v>19</v>
      </c>
      <c r="D225" s="155">
        <v>0</v>
      </c>
      <c r="E225" s="155">
        <v>0</v>
      </c>
      <c r="F225" s="155">
        <v>0</v>
      </c>
      <c r="G225" s="155">
        <v>0</v>
      </c>
      <c r="H225" s="155">
        <v>0</v>
      </c>
      <c r="I225" s="155">
        <v>12</v>
      </c>
      <c r="J225" s="155">
        <v>4</v>
      </c>
      <c r="K225" s="155">
        <v>0</v>
      </c>
      <c r="L225" s="155">
        <v>3</v>
      </c>
      <c r="M225" s="155">
        <v>0</v>
      </c>
      <c r="N225" s="155">
        <v>0</v>
      </c>
      <c r="O225" s="156">
        <v>0</v>
      </c>
    </row>
    <row r="226" spans="1:15" ht="15.75">
      <c r="A226" s="152">
        <v>30</v>
      </c>
      <c r="B226" s="159" t="s">
        <v>159</v>
      </c>
      <c r="C226" s="160">
        <f t="shared" si="32"/>
        <v>1</v>
      </c>
      <c r="D226" s="155">
        <v>0</v>
      </c>
      <c r="E226" s="155">
        <v>0</v>
      </c>
      <c r="F226" s="155">
        <v>0</v>
      </c>
      <c r="G226" s="155">
        <v>0</v>
      </c>
      <c r="H226" s="155">
        <v>0</v>
      </c>
      <c r="I226" s="155">
        <v>0</v>
      </c>
      <c r="J226" s="155">
        <v>0</v>
      </c>
      <c r="K226" s="155">
        <v>0</v>
      </c>
      <c r="L226" s="155">
        <v>1</v>
      </c>
      <c r="M226" s="155">
        <v>0</v>
      </c>
      <c r="N226" s="155">
        <v>0</v>
      </c>
      <c r="O226" s="156">
        <v>0</v>
      </c>
    </row>
    <row r="227" spans="1:15" ht="15.75">
      <c r="A227" s="152">
        <v>31</v>
      </c>
      <c r="B227" s="159" t="s">
        <v>47</v>
      </c>
      <c r="C227" s="160">
        <f t="shared" si="32"/>
        <v>14</v>
      </c>
      <c r="D227" s="155">
        <v>0</v>
      </c>
      <c r="E227" s="155">
        <v>0</v>
      </c>
      <c r="F227" s="155">
        <v>0</v>
      </c>
      <c r="G227" s="155">
        <v>0</v>
      </c>
      <c r="H227" s="155">
        <v>0</v>
      </c>
      <c r="I227" s="155">
        <v>2</v>
      </c>
      <c r="J227" s="155">
        <v>6</v>
      </c>
      <c r="K227" s="155">
        <v>5</v>
      </c>
      <c r="L227" s="155">
        <v>1</v>
      </c>
      <c r="M227" s="155">
        <v>0</v>
      </c>
      <c r="N227" s="155">
        <v>0</v>
      </c>
      <c r="O227" s="156">
        <v>0</v>
      </c>
    </row>
    <row r="228" spans="1:15" ht="15.75">
      <c r="A228" s="152"/>
      <c r="B228" s="192" t="s">
        <v>24</v>
      </c>
      <c r="C228" s="182">
        <f>SUM(C229:C254)</f>
        <v>1118</v>
      </c>
      <c r="D228" s="182">
        <f aca="true" t="shared" si="34" ref="D228:L228">SUM(D229:D254)</f>
        <v>0</v>
      </c>
      <c r="E228" s="182">
        <f t="shared" si="34"/>
        <v>0</v>
      </c>
      <c r="F228" s="182">
        <f t="shared" si="34"/>
        <v>0</v>
      </c>
      <c r="G228" s="182">
        <f t="shared" si="34"/>
        <v>0</v>
      </c>
      <c r="H228" s="182">
        <f t="shared" si="34"/>
        <v>0</v>
      </c>
      <c r="I228" s="182">
        <f t="shared" si="34"/>
        <v>0</v>
      </c>
      <c r="J228" s="182">
        <f t="shared" si="34"/>
        <v>0</v>
      </c>
      <c r="K228" s="182">
        <f t="shared" si="34"/>
        <v>0</v>
      </c>
      <c r="L228" s="182">
        <f t="shared" si="34"/>
        <v>0</v>
      </c>
      <c r="M228" s="182">
        <f>SUM(M229:M255)</f>
        <v>463</v>
      </c>
      <c r="N228" s="182">
        <f>SUM(N229:N255)</f>
        <v>345</v>
      </c>
      <c r="O228" s="182">
        <f>SUM(O229:O255)</f>
        <v>317</v>
      </c>
    </row>
    <row r="229" spans="1:15" ht="15.75">
      <c r="A229" s="152">
        <v>1</v>
      </c>
      <c r="B229" s="159" t="s">
        <v>160</v>
      </c>
      <c r="C229" s="160">
        <f t="shared" si="32"/>
        <v>37</v>
      </c>
      <c r="D229" s="155">
        <v>0</v>
      </c>
      <c r="E229" s="155">
        <v>0</v>
      </c>
      <c r="F229" s="155">
        <v>0</v>
      </c>
      <c r="G229" s="155">
        <v>0</v>
      </c>
      <c r="H229" s="155">
        <v>0</v>
      </c>
      <c r="I229" s="155">
        <v>0</v>
      </c>
      <c r="J229" s="155">
        <v>0</v>
      </c>
      <c r="K229" s="155">
        <v>0</v>
      </c>
      <c r="L229" s="155">
        <v>0</v>
      </c>
      <c r="M229" s="169">
        <v>15</v>
      </c>
      <c r="N229" s="169">
        <v>12</v>
      </c>
      <c r="O229" s="170">
        <v>10</v>
      </c>
    </row>
    <row r="230" spans="1:15" ht="15.75">
      <c r="A230" s="152">
        <v>2</v>
      </c>
      <c r="B230" s="159" t="s">
        <v>161</v>
      </c>
      <c r="C230" s="160">
        <f t="shared" si="32"/>
        <v>32</v>
      </c>
      <c r="D230" s="155">
        <v>0</v>
      </c>
      <c r="E230" s="155">
        <v>0</v>
      </c>
      <c r="F230" s="155">
        <v>0</v>
      </c>
      <c r="G230" s="155">
        <v>0</v>
      </c>
      <c r="H230" s="155">
        <v>0</v>
      </c>
      <c r="I230" s="155">
        <v>0</v>
      </c>
      <c r="J230" s="155">
        <v>0</v>
      </c>
      <c r="K230" s="155">
        <v>0</v>
      </c>
      <c r="L230" s="155">
        <v>0</v>
      </c>
      <c r="M230" s="169">
        <v>12</v>
      </c>
      <c r="N230" s="169">
        <v>10</v>
      </c>
      <c r="O230" s="170">
        <v>10</v>
      </c>
    </row>
    <row r="231" spans="1:15" s="18" customFormat="1" ht="15.75">
      <c r="A231" s="195">
        <v>3</v>
      </c>
      <c r="B231" s="196" t="s">
        <v>162</v>
      </c>
      <c r="C231" s="197">
        <f t="shared" si="32"/>
        <v>4</v>
      </c>
      <c r="D231" s="198">
        <v>0</v>
      </c>
      <c r="E231" s="198">
        <v>0</v>
      </c>
      <c r="F231" s="198">
        <v>0</v>
      </c>
      <c r="G231" s="198">
        <v>0</v>
      </c>
      <c r="H231" s="198">
        <v>0</v>
      </c>
      <c r="I231" s="198">
        <v>0</v>
      </c>
      <c r="J231" s="198">
        <v>0</v>
      </c>
      <c r="K231" s="198">
        <v>0</v>
      </c>
      <c r="L231" s="198">
        <v>0</v>
      </c>
      <c r="M231" s="199">
        <v>2</v>
      </c>
      <c r="N231" s="199">
        <v>0</v>
      </c>
      <c r="O231" s="200">
        <v>2</v>
      </c>
    </row>
    <row r="232" spans="1:15" ht="15.75">
      <c r="A232" s="152">
        <v>4</v>
      </c>
      <c r="B232" s="159" t="s">
        <v>163</v>
      </c>
      <c r="C232" s="160">
        <f t="shared" si="32"/>
        <v>11</v>
      </c>
      <c r="D232" s="155">
        <v>0</v>
      </c>
      <c r="E232" s="155">
        <v>0</v>
      </c>
      <c r="F232" s="155">
        <v>0</v>
      </c>
      <c r="G232" s="155">
        <v>0</v>
      </c>
      <c r="H232" s="155">
        <v>0</v>
      </c>
      <c r="I232" s="155">
        <v>0</v>
      </c>
      <c r="J232" s="155">
        <v>0</v>
      </c>
      <c r="K232" s="155">
        <v>0</v>
      </c>
      <c r="L232" s="155">
        <v>0</v>
      </c>
      <c r="M232" s="169">
        <v>4</v>
      </c>
      <c r="N232" s="169">
        <v>2</v>
      </c>
      <c r="O232" s="170">
        <v>5</v>
      </c>
    </row>
    <row r="233" spans="1:15" ht="15.75">
      <c r="A233" s="152">
        <v>5</v>
      </c>
      <c r="B233" s="159" t="s">
        <v>164</v>
      </c>
      <c r="C233" s="160">
        <f t="shared" si="32"/>
        <v>4</v>
      </c>
      <c r="D233" s="155">
        <v>0</v>
      </c>
      <c r="E233" s="155">
        <v>0</v>
      </c>
      <c r="F233" s="155">
        <v>0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69">
        <v>2</v>
      </c>
      <c r="N233" s="169">
        <v>2</v>
      </c>
      <c r="O233" s="170"/>
    </row>
    <row r="234" spans="1:15" ht="15.75">
      <c r="A234" s="152">
        <v>6</v>
      </c>
      <c r="B234" s="159" t="s">
        <v>165</v>
      </c>
      <c r="C234" s="160">
        <f t="shared" si="32"/>
        <v>5</v>
      </c>
      <c r="D234" s="155">
        <v>0</v>
      </c>
      <c r="E234" s="155">
        <v>0</v>
      </c>
      <c r="F234" s="155">
        <v>0</v>
      </c>
      <c r="G234" s="155">
        <v>0</v>
      </c>
      <c r="H234" s="155">
        <v>0</v>
      </c>
      <c r="I234" s="155">
        <v>0</v>
      </c>
      <c r="J234" s="155">
        <v>0</v>
      </c>
      <c r="K234" s="155">
        <v>0</v>
      </c>
      <c r="L234" s="155">
        <v>0</v>
      </c>
      <c r="M234" s="169">
        <v>2</v>
      </c>
      <c r="N234" s="169">
        <v>3</v>
      </c>
      <c r="O234" s="170"/>
    </row>
    <row r="235" spans="1:15" ht="15.75">
      <c r="A235" s="152">
        <v>7</v>
      </c>
      <c r="B235" s="159" t="s">
        <v>166</v>
      </c>
      <c r="C235" s="160">
        <f t="shared" si="32"/>
        <v>5</v>
      </c>
      <c r="D235" s="155">
        <v>0</v>
      </c>
      <c r="E235" s="155">
        <v>0</v>
      </c>
      <c r="F235" s="155">
        <v>0</v>
      </c>
      <c r="G235" s="155">
        <v>0</v>
      </c>
      <c r="H235" s="155">
        <v>0</v>
      </c>
      <c r="I235" s="155">
        <v>0</v>
      </c>
      <c r="J235" s="155">
        <v>0</v>
      </c>
      <c r="K235" s="155">
        <v>0</v>
      </c>
      <c r="L235" s="155">
        <v>0</v>
      </c>
      <c r="M235" s="169">
        <v>2</v>
      </c>
      <c r="N235" s="169">
        <v>3</v>
      </c>
      <c r="O235" s="170"/>
    </row>
    <row r="236" spans="1:15" ht="15.75">
      <c r="A236" s="152">
        <v>8</v>
      </c>
      <c r="B236" s="159" t="s">
        <v>167</v>
      </c>
      <c r="C236" s="160">
        <f t="shared" si="32"/>
        <v>1</v>
      </c>
      <c r="D236" s="155">
        <v>0</v>
      </c>
      <c r="E236" s="155">
        <v>0</v>
      </c>
      <c r="F236" s="155">
        <v>0</v>
      </c>
      <c r="G236" s="155">
        <v>0</v>
      </c>
      <c r="H236" s="155">
        <v>0</v>
      </c>
      <c r="I236" s="155">
        <v>0</v>
      </c>
      <c r="J236" s="155">
        <v>0</v>
      </c>
      <c r="K236" s="155">
        <v>0</v>
      </c>
      <c r="L236" s="155">
        <v>0</v>
      </c>
      <c r="M236" s="169">
        <v>1</v>
      </c>
      <c r="N236" s="169">
        <v>0</v>
      </c>
      <c r="O236" s="170">
        <v>0</v>
      </c>
    </row>
    <row r="237" spans="1:15" ht="15.75">
      <c r="A237" s="152">
        <v>9</v>
      </c>
      <c r="B237" s="159" t="s">
        <v>168</v>
      </c>
      <c r="C237" s="160">
        <f t="shared" si="32"/>
        <v>22</v>
      </c>
      <c r="D237" s="155">
        <v>0</v>
      </c>
      <c r="E237" s="155">
        <v>0</v>
      </c>
      <c r="F237" s="155">
        <v>0</v>
      </c>
      <c r="G237" s="155">
        <v>0</v>
      </c>
      <c r="H237" s="155">
        <v>0</v>
      </c>
      <c r="I237" s="155">
        <v>0</v>
      </c>
      <c r="J237" s="155">
        <v>0</v>
      </c>
      <c r="K237" s="155">
        <v>0</v>
      </c>
      <c r="L237" s="155">
        <v>0</v>
      </c>
      <c r="M237" s="169">
        <v>10</v>
      </c>
      <c r="N237" s="169">
        <v>6</v>
      </c>
      <c r="O237" s="170">
        <v>6</v>
      </c>
    </row>
    <row r="238" spans="1:15" ht="15.75">
      <c r="A238" s="152">
        <v>10</v>
      </c>
      <c r="B238" s="159" t="s">
        <v>606</v>
      </c>
      <c r="C238" s="160">
        <f t="shared" si="32"/>
        <v>7</v>
      </c>
      <c r="D238" s="155"/>
      <c r="E238" s="155"/>
      <c r="F238" s="155"/>
      <c r="G238" s="155"/>
      <c r="H238" s="155"/>
      <c r="I238" s="155"/>
      <c r="J238" s="155"/>
      <c r="K238" s="155"/>
      <c r="L238" s="155"/>
      <c r="M238" s="169">
        <v>2</v>
      </c>
      <c r="N238" s="169">
        <v>2</v>
      </c>
      <c r="O238" s="170">
        <v>3</v>
      </c>
    </row>
    <row r="239" spans="1:15" ht="15.75">
      <c r="A239" s="152">
        <v>11</v>
      </c>
      <c r="B239" s="159" t="s">
        <v>169</v>
      </c>
      <c r="C239" s="160">
        <f t="shared" si="32"/>
        <v>35</v>
      </c>
      <c r="D239" s="155">
        <v>0</v>
      </c>
      <c r="E239" s="155">
        <v>0</v>
      </c>
      <c r="F239" s="155">
        <v>0</v>
      </c>
      <c r="G239" s="155">
        <v>0</v>
      </c>
      <c r="H239" s="155">
        <v>0</v>
      </c>
      <c r="I239" s="155">
        <v>0</v>
      </c>
      <c r="J239" s="155">
        <v>0</v>
      </c>
      <c r="K239" s="155">
        <v>0</v>
      </c>
      <c r="L239" s="155">
        <v>0</v>
      </c>
      <c r="M239" s="169">
        <v>15</v>
      </c>
      <c r="N239" s="169">
        <v>10</v>
      </c>
      <c r="O239" s="170">
        <v>10</v>
      </c>
    </row>
    <row r="240" spans="1:15" ht="15.75">
      <c r="A240" s="152">
        <v>12</v>
      </c>
      <c r="B240" s="159" t="s">
        <v>170</v>
      </c>
      <c r="C240" s="160">
        <f t="shared" si="32"/>
        <v>86</v>
      </c>
      <c r="D240" s="155">
        <v>0</v>
      </c>
      <c r="E240" s="155">
        <v>0</v>
      </c>
      <c r="F240" s="155">
        <v>0</v>
      </c>
      <c r="G240" s="155">
        <v>0</v>
      </c>
      <c r="H240" s="155">
        <v>0</v>
      </c>
      <c r="I240" s="155">
        <v>0</v>
      </c>
      <c r="J240" s="155">
        <v>0</v>
      </c>
      <c r="K240" s="155">
        <v>0</v>
      </c>
      <c r="L240" s="155">
        <v>0</v>
      </c>
      <c r="M240" s="169">
        <v>35</v>
      </c>
      <c r="N240" s="169">
        <v>31</v>
      </c>
      <c r="O240" s="170">
        <v>20</v>
      </c>
    </row>
    <row r="241" spans="1:15" ht="15.75">
      <c r="A241" s="152">
        <v>13</v>
      </c>
      <c r="B241" s="159" t="s">
        <v>171</v>
      </c>
      <c r="C241" s="160">
        <f t="shared" si="32"/>
        <v>60</v>
      </c>
      <c r="D241" s="155">
        <v>0</v>
      </c>
      <c r="E241" s="155">
        <v>0</v>
      </c>
      <c r="F241" s="155">
        <v>0</v>
      </c>
      <c r="G241" s="155">
        <v>0</v>
      </c>
      <c r="H241" s="155">
        <v>0</v>
      </c>
      <c r="I241" s="155">
        <v>0</v>
      </c>
      <c r="J241" s="155">
        <v>0</v>
      </c>
      <c r="K241" s="155">
        <v>0</v>
      </c>
      <c r="L241" s="155">
        <v>0</v>
      </c>
      <c r="M241" s="169">
        <v>20</v>
      </c>
      <c r="N241" s="169">
        <v>25</v>
      </c>
      <c r="O241" s="170">
        <v>15</v>
      </c>
    </row>
    <row r="242" spans="1:15" ht="15.75">
      <c r="A242" s="152">
        <v>14</v>
      </c>
      <c r="B242" s="159" t="s">
        <v>172</v>
      </c>
      <c r="C242" s="160">
        <f t="shared" si="32"/>
        <v>58</v>
      </c>
      <c r="D242" s="155">
        <v>0</v>
      </c>
      <c r="E242" s="155">
        <v>0</v>
      </c>
      <c r="F242" s="155">
        <v>0</v>
      </c>
      <c r="G242" s="155">
        <v>0</v>
      </c>
      <c r="H242" s="155">
        <v>0</v>
      </c>
      <c r="I242" s="155">
        <v>0</v>
      </c>
      <c r="J242" s="155">
        <v>0</v>
      </c>
      <c r="K242" s="155">
        <v>0</v>
      </c>
      <c r="L242" s="155">
        <v>0</v>
      </c>
      <c r="M242" s="169">
        <v>20</v>
      </c>
      <c r="N242" s="169">
        <v>21</v>
      </c>
      <c r="O242" s="170">
        <v>17</v>
      </c>
    </row>
    <row r="243" spans="1:15" ht="15.75">
      <c r="A243" s="152">
        <v>15</v>
      </c>
      <c r="B243" s="159" t="s">
        <v>173</v>
      </c>
      <c r="C243" s="160">
        <f t="shared" si="32"/>
        <v>54</v>
      </c>
      <c r="D243" s="155">
        <v>0</v>
      </c>
      <c r="E243" s="155">
        <v>0</v>
      </c>
      <c r="F243" s="155">
        <v>0</v>
      </c>
      <c r="G243" s="155">
        <v>0</v>
      </c>
      <c r="H243" s="155">
        <v>0</v>
      </c>
      <c r="I243" s="155">
        <v>0</v>
      </c>
      <c r="J243" s="155">
        <v>0</v>
      </c>
      <c r="K243" s="155">
        <v>0</v>
      </c>
      <c r="L243" s="155">
        <v>0</v>
      </c>
      <c r="M243" s="169">
        <v>24</v>
      </c>
      <c r="N243" s="169">
        <v>17</v>
      </c>
      <c r="O243" s="170">
        <v>13</v>
      </c>
    </row>
    <row r="244" spans="1:15" ht="15.75">
      <c r="A244" s="152">
        <v>16</v>
      </c>
      <c r="B244" s="159" t="s">
        <v>174</v>
      </c>
      <c r="C244" s="160">
        <f t="shared" si="32"/>
        <v>76</v>
      </c>
      <c r="D244" s="155">
        <v>0</v>
      </c>
      <c r="E244" s="155">
        <v>0</v>
      </c>
      <c r="F244" s="155">
        <v>0</v>
      </c>
      <c r="G244" s="155">
        <v>0</v>
      </c>
      <c r="H244" s="155">
        <v>0</v>
      </c>
      <c r="I244" s="155">
        <v>0</v>
      </c>
      <c r="J244" s="155">
        <v>0</v>
      </c>
      <c r="K244" s="155">
        <v>0</v>
      </c>
      <c r="L244" s="155">
        <v>0</v>
      </c>
      <c r="M244" s="169">
        <v>30</v>
      </c>
      <c r="N244" s="169">
        <v>24</v>
      </c>
      <c r="O244" s="170">
        <v>22</v>
      </c>
    </row>
    <row r="245" spans="1:15" ht="15.75">
      <c r="A245" s="152">
        <v>17</v>
      </c>
      <c r="B245" s="159" t="s">
        <v>175</v>
      </c>
      <c r="C245" s="160">
        <f t="shared" si="32"/>
        <v>33</v>
      </c>
      <c r="D245" s="155">
        <v>0</v>
      </c>
      <c r="E245" s="155">
        <v>0</v>
      </c>
      <c r="F245" s="155">
        <v>0</v>
      </c>
      <c r="G245" s="155">
        <v>0</v>
      </c>
      <c r="H245" s="155">
        <v>0</v>
      </c>
      <c r="I245" s="155">
        <v>0</v>
      </c>
      <c r="J245" s="155">
        <v>0</v>
      </c>
      <c r="K245" s="155">
        <v>0</v>
      </c>
      <c r="L245" s="155">
        <v>0</v>
      </c>
      <c r="M245" s="169">
        <v>10</v>
      </c>
      <c r="N245" s="169">
        <v>8</v>
      </c>
      <c r="O245" s="170">
        <v>15</v>
      </c>
    </row>
    <row r="246" spans="1:15" ht="15.75">
      <c r="A246" s="152">
        <v>18</v>
      </c>
      <c r="B246" s="159" t="s">
        <v>176</v>
      </c>
      <c r="C246" s="160">
        <f t="shared" si="32"/>
        <v>173</v>
      </c>
      <c r="D246" s="155">
        <v>0</v>
      </c>
      <c r="E246" s="155">
        <v>0</v>
      </c>
      <c r="F246" s="155">
        <v>0</v>
      </c>
      <c r="G246" s="155">
        <v>0</v>
      </c>
      <c r="H246" s="155">
        <v>0</v>
      </c>
      <c r="I246" s="155">
        <v>0</v>
      </c>
      <c r="J246" s="155">
        <v>0</v>
      </c>
      <c r="K246" s="155">
        <v>0</v>
      </c>
      <c r="L246" s="155">
        <v>0</v>
      </c>
      <c r="M246" s="169">
        <f>60+28</f>
        <v>88</v>
      </c>
      <c r="N246" s="169">
        <v>25</v>
      </c>
      <c r="O246" s="170">
        <v>60</v>
      </c>
    </row>
    <row r="247" spans="1:15" ht="15.75">
      <c r="A247" s="152">
        <v>19</v>
      </c>
      <c r="B247" s="159" t="s">
        <v>177</v>
      </c>
      <c r="C247" s="160">
        <f t="shared" si="32"/>
        <v>84</v>
      </c>
      <c r="D247" s="155">
        <v>0</v>
      </c>
      <c r="E247" s="155">
        <v>0</v>
      </c>
      <c r="F247" s="155">
        <v>0</v>
      </c>
      <c r="G247" s="155">
        <v>0</v>
      </c>
      <c r="H247" s="155">
        <v>0</v>
      </c>
      <c r="I247" s="155">
        <v>0</v>
      </c>
      <c r="J247" s="155">
        <v>0</v>
      </c>
      <c r="K247" s="155">
        <v>0</v>
      </c>
      <c r="L247" s="155">
        <v>0</v>
      </c>
      <c r="M247" s="169">
        <v>30</v>
      </c>
      <c r="N247" s="169">
        <v>33</v>
      </c>
      <c r="O247" s="170">
        <v>21</v>
      </c>
    </row>
    <row r="248" spans="1:15" ht="15.75">
      <c r="A248" s="152">
        <v>20</v>
      </c>
      <c r="B248" s="159" t="s">
        <v>178</v>
      </c>
      <c r="C248" s="160">
        <f t="shared" si="32"/>
        <v>78</v>
      </c>
      <c r="D248" s="155">
        <v>0</v>
      </c>
      <c r="E248" s="155">
        <v>0</v>
      </c>
      <c r="F248" s="155">
        <v>0</v>
      </c>
      <c r="G248" s="155">
        <v>0</v>
      </c>
      <c r="H248" s="155">
        <v>0</v>
      </c>
      <c r="I248" s="155">
        <v>0</v>
      </c>
      <c r="J248" s="155">
        <v>0</v>
      </c>
      <c r="K248" s="155">
        <v>0</v>
      </c>
      <c r="L248" s="155">
        <v>0</v>
      </c>
      <c r="M248" s="169">
        <v>31</v>
      </c>
      <c r="N248" s="169">
        <v>31</v>
      </c>
      <c r="O248" s="170">
        <v>16</v>
      </c>
    </row>
    <row r="249" spans="1:15" ht="15.75">
      <c r="A249" s="152">
        <v>21</v>
      </c>
      <c r="B249" s="159" t="s">
        <v>179</v>
      </c>
      <c r="C249" s="160">
        <f t="shared" si="32"/>
        <v>10</v>
      </c>
      <c r="D249" s="155">
        <v>0</v>
      </c>
      <c r="E249" s="155">
        <v>0</v>
      </c>
      <c r="F249" s="155">
        <v>0</v>
      </c>
      <c r="G249" s="155">
        <v>0</v>
      </c>
      <c r="H249" s="155">
        <v>0</v>
      </c>
      <c r="I249" s="155">
        <v>0</v>
      </c>
      <c r="J249" s="155">
        <v>0</v>
      </c>
      <c r="K249" s="155">
        <v>0</v>
      </c>
      <c r="L249" s="155">
        <v>0</v>
      </c>
      <c r="M249" s="169">
        <v>4</v>
      </c>
      <c r="N249" s="169">
        <v>3</v>
      </c>
      <c r="O249" s="170">
        <v>3</v>
      </c>
    </row>
    <row r="250" spans="1:15" ht="15.75">
      <c r="A250" s="152">
        <v>22</v>
      </c>
      <c r="B250" s="159" t="s">
        <v>180</v>
      </c>
      <c r="C250" s="160">
        <f t="shared" si="32"/>
        <v>31</v>
      </c>
      <c r="D250" s="155">
        <v>0</v>
      </c>
      <c r="E250" s="155">
        <v>0</v>
      </c>
      <c r="F250" s="155">
        <v>0</v>
      </c>
      <c r="G250" s="155">
        <v>0</v>
      </c>
      <c r="H250" s="155">
        <v>0</v>
      </c>
      <c r="I250" s="155">
        <v>0</v>
      </c>
      <c r="J250" s="155">
        <v>0</v>
      </c>
      <c r="K250" s="155">
        <v>0</v>
      </c>
      <c r="L250" s="155">
        <v>0</v>
      </c>
      <c r="M250" s="169">
        <v>13</v>
      </c>
      <c r="N250" s="169">
        <v>10</v>
      </c>
      <c r="O250" s="170">
        <v>8</v>
      </c>
    </row>
    <row r="251" spans="1:15" ht="15.75">
      <c r="A251" s="152">
        <v>23</v>
      </c>
      <c r="B251" s="159" t="s">
        <v>181</v>
      </c>
      <c r="C251" s="160">
        <f t="shared" si="32"/>
        <v>68</v>
      </c>
      <c r="D251" s="155">
        <v>0</v>
      </c>
      <c r="E251" s="155">
        <v>0</v>
      </c>
      <c r="F251" s="155">
        <v>0</v>
      </c>
      <c r="G251" s="155">
        <v>0</v>
      </c>
      <c r="H251" s="155">
        <v>0</v>
      </c>
      <c r="I251" s="155">
        <v>0</v>
      </c>
      <c r="J251" s="155">
        <v>0</v>
      </c>
      <c r="K251" s="155">
        <v>0</v>
      </c>
      <c r="L251" s="155">
        <v>0</v>
      </c>
      <c r="M251" s="169">
        <v>27</v>
      </c>
      <c r="N251" s="169">
        <v>23</v>
      </c>
      <c r="O251" s="170">
        <v>18</v>
      </c>
    </row>
    <row r="252" spans="1:15" ht="15.75">
      <c r="A252" s="152">
        <v>24</v>
      </c>
      <c r="B252" s="159" t="s">
        <v>182</v>
      </c>
      <c r="C252" s="160">
        <f t="shared" si="32"/>
        <v>97</v>
      </c>
      <c r="D252" s="155">
        <v>0</v>
      </c>
      <c r="E252" s="155">
        <v>0</v>
      </c>
      <c r="F252" s="155">
        <v>0</v>
      </c>
      <c r="G252" s="155">
        <v>0</v>
      </c>
      <c r="H252" s="155">
        <v>0</v>
      </c>
      <c r="I252" s="155">
        <v>0</v>
      </c>
      <c r="J252" s="155">
        <v>0</v>
      </c>
      <c r="K252" s="155">
        <v>0</v>
      </c>
      <c r="L252" s="155">
        <v>0</v>
      </c>
      <c r="M252" s="169">
        <v>37</v>
      </c>
      <c r="N252" s="169">
        <v>35</v>
      </c>
      <c r="O252" s="170">
        <v>25</v>
      </c>
    </row>
    <row r="253" spans="1:15" ht="15.75">
      <c r="A253" s="152">
        <v>25</v>
      </c>
      <c r="B253" s="159" t="s">
        <v>607</v>
      </c>
      <c r="C253" s="160">
        <f t="shared" si="32"/>
        <v>25</v>
      </c>
      <c r="D253" s="169"/>
      <c r="E253" s="169"/>
      <c r="F253" s="169"/>
      <c r="G253" s="169"/>
      <c r="H253" s="169"/>
      <c r="I253" s="169"/>
      <c r="J253" s="169"/>
      <c r="K253" s="169"/>
      <c r="L253" s="169"/>
      <c r="M253" s="169">
        <v>15</v>
      </c>
      <c r="N253" s="169">
        <v>0</v>
      </c>
      <c r="O253" s="170">
        <v>10</v>
      </c>
    </row>
    <row r="254" spans="1:15" ht="15.75">
      <c r="A254" s="152">
        <v>26</v>
      </c>
      <c r="B254" s="159" t="s">
        <v>608</v>
      </c>
      <c r="C254" s="160">
        <f t="shared" si="32"/>
        <v>22</v>
      </c>
      <c r="D254" s="169"/>
      <c r="E254" s="169"/>
      <c r="F254" s="169"/>
      <c r="G254" s="169"/>
      <c r="H254" s="169"/>
      <c r="I254" s="169"/>
      <c r="J254" s="169"/>
      <c r="K254" s="169"/>
      <c r="L254" s="169"/>
      <c r="M254" s="169">
        <v>10</v>
      </c>
      <c r="N254" s="169">
        <v>7</v>
      </c>
      <c r="O254" s="170">
        <v>5</v>
      </c>
    </row>
    <row r="255" spans="1:15" ht="15.75">
      <c r="A255" s="224">
        <v>27</v>
      </c>
      <c r="B255" s="159" t="s">
        <v>606</v>
      </c>
      <c r="C255" s="160">
        <f t="shared" si="32"/>
        <v>7</v>
      </c>
      <c r="D255" s="171"/>
      <c r="E255" s="171"/>
      <c r="F255" s="171"/>
      <c r="G255" s="171"/>
      <c r="H255" s="171"/>
      <c r="I255" s="171"/>
      <c r="J255" s="171"/>
      <c r="K255" s="171"/>
      <c r="L255" s="171"/>
      <c r="M255" s="171">
        <v>2</v>
      </c>
      <c r="N255" s="171">
        <v>2</v>
      </c>
      <c r="O255" s="172">
        <v>3</v>
      </c>
    </row>
    <row r="256" spans="1:15" ht="16.5" thickBot="1">
      <c r="A256" s="306" t="s">
        <v>638</v>
      </c>
      <c r="B256" s="307"/>
      <c r="C256" s="220">
        <f aca="true" t="shared" si="35" ref="C256:O256">C10+C11+C12</f>
        <v>22606</v>
      </c>
      <c r="D256" s="220">
        <f t="shared" si="35"/>
        <v>3805</v>
      </c>
      <c r="E256" s="220">
        <f t="shared" si="35"/>
        <v>3113</v>
      </c>
      <c r="F256" s="220">
        <f t="shared" si="35"/>
        <v>2692</v>
      </c>
      <c r="G256" s="220">
        <f t="shared" si="35"/>
        <v>2508</v>
      </c>
      <c r="H256" s="220">
        <f t="shared" si="35"/>
        <v>2335</v>
      </c>
      <c r="I256" s="220">
        <f t="shared" si="35"/>
        <v>2201</v>
      </c>
      <c r="J256" s="220">
        <f t="shared" si="35"/>
        <v>1815</v>
      </c>
      <c r="K256" s="220">
        <f t="shared" si="35"/>
        <v>1720</v>
      </c>
      <c r="L256" s="220">
        <f t="shared" si="35"/>
        <v>1292</v>
      </c>
      <c r="M256" s="220">
        <f t="shared" si="35"/>
        <v>463</v>
      </c>
      <c r="N256" s="220">
        <f t="shared" si="35"/>
        <v>345</v>
      </c>
      <c r="O256" s="221">
        <f t="shared" si="35"/>
        <v>317</v>
      </c>
    </row>
    <row r="257" ht="16.5" thickTop="1"/>
  </sheetData>
  <sheetProtection/>
  <mergeCells count="8">
    <mergeCell ref="A256:B256"/>
    <mergeCell ref="D8:O8"/>
    <mergeCell ref="A2:O4"/>
    <mergeCell ref="A1:O1"/>
    <mergeCell ref="A5:O5"/>
    <mergeCell ref="A8:A9"/>
    <mergeCell ref="B8:B9"/>
    <mergeCell ref="C8:C9"/>
  </mergeCells>
  <printOptions horizontalCentered="1"/>
  <pageMargins left="0" right="0" top="0.42" bottom="0.3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L9" sqref="L9"/>
    </sheetView>
  </sheetViews>
  <sheetFormatPr defaultColWidth="8.7109375" defaultRowHeight="15"/>
  <cols>
    <col min="1" max="1" width="5.140625" style="23" customWidth="1"/>
    <col min="2" max="2" width="51.140625" style="23" customWidth="1"/>
    <col min="3" max="3" width="6.421875" style="23" customWidth="1"/>
    <col min="4" max="4" width="10.8515625" style="23" customWidth="1"/>
    <col min="5" max="5" width="16.421875" style="27" customWidth="1"/>
    <col min="6" max="6" width="16.7109375" style="23" customWidth="1"/>
    <col min="7" max="7" width="14.421875" style="24" customWidth="1"/>
    <col min="8" max="8" width="18.140625" style="24" customWidth="1"/>
    <col min="9" max="230" width="8.7109375" style="23" customWidth="1"/>
    <col min="231" max="231" width="5.140625" style="23" customWidth="1"/>
    <col min="232" max="232" width="42.8515625" style="23" customWidth="1"/>
    <col min="233" max="233" width="8.28125" style="23" customWidth="1"/>
    <col min="234" max="234" width="11.28125" style="23" customWidth="1"/>
    <col min="235" max="235" width="10.00390625" style="23" customWidth="1"/>
    <col min="236" max="236" width="17.8515625" style="23" customWidth="1"/>
    <col min="237" max="237" width="10.7109375" style="23" bestFit="1" customWidth="1"/>
    <col min="238" max="238" width="9.421875" style="23" bestFit="1" customWidth="1"/>
    <col min="239" max="239" width="4.421875" style="23" bestFit="1" customWidth="1"/>
    <col min="240" max="240" width="10.421875" style="23" bestFit="1" customWidth="1"/>
    <col min="241" max="16384" width="8.7109375" style="23" customWidth="1"/>
  </cols>
  <sheetData>
    <row r="1" spans="1:8" ht="19.5">
      <c r="A1" s="317"/>
      <c r="B1" s="317"/>
      <c r="C1" s="317"/>
      <c r="D1" s="317"/>
      <c r="E1" s="317"/>
      <c r="F1" s="317"/>
      <c r="G1" s="324" t="s">
        <v>663</v>
      </c>
      <c r="H1" s="324"/>
    </row>
    <row r="2" spans="1:8" ht="19.5" customHeight="1">
      <c r="A2" s="325" t="s">
        <v>665</v>
      </c>
      <c r="B2" s="325"/>
      <c r="C2" s="325"/>
      <c r="D2" s="325"/>
      <c r="E2" s="325"/>
      <c r="F2" s="325"/>
      <c r="G2" s="325"/>
      <c r="H2" s="325"/>
    </row>
    <row r="3" spans="2:9" ht="18" customHeight="1">
      <c r="B3" s="326" t="s">
        <v>664</v>
      </c>
      <c r="C3" s="326"/>
      <c r="D3" s="326"/>
      <c r="E3" s="326"/>
      <c r="F3" s="326"/>
      <c r="G3" s="326"/>
      <c r="H3" s="326"/>
      <c r="I3" s="326"/>
    </row>
    <row r="4" spans="1:8" ht="16.5">
      <c r="A4" s="22"/>
      <c r="B4" s="234"/>
      <c r="C4" s="234"/>
      <c r="D4" s="234"/>
      <c r="E4" s="320" t="s">
        <v>641</v>
      </c>
      <c r="F4" s="321"/>
      <c r="G4" s="322" t="s">
        <v>642</v>
      </c>
      <c r="H4" s="323"/>
    </row>
    <row r="5" spans="1:256" ht="47.25">
      <c r="A5" s="227" t="s">
        <v>196</v>
      </c>
      <c r="B5" s="235" t="s">
        <v>636</v>
      </c>
      <c r="C5" s="235" t="s">
        <v>197</v>
      </c>
      <c r="D5" s="235" t="s">
        <v>603</v>
      </c>
      <c r="E5" s="228" t="s">
        <v>643</v>
      </c>
      <c r="F5" s="227" t="s">
        <v>644</v>
      </c>
      <c r="G5" s="227" t="s">
        <v>643</v>
      </c>
      <c r="H5" s="227" t="s">
        <v>645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8" ht="16.5">
      <c r="A6" s="22">
        <v>1</v>
      </c>
      <c r="B6" s="22">
        <v>2</v>
      </c>
      <c r="C6" s="22">
        <v>3</v>
      </c>
      <c r="D6" s="22">
        <v>4</v>
      </c>
      <c r="E6" s="21">
        <v>5</v>
      </c>
      <c r="F6" s="22">
        <v>6</v>
      </c>
      <c r="G6" s="22"/>
      <c r="H6" s="22"/>
    </row>
    <row r="7" spans="1:8" ht="16.5">
      <c r="A7" s="318" t="s">
        <v>612</v>
      </c>
      <c r="B7" s="318"/>
      <c r="C7" s="318"/>
      <c r="D7" s="318"/>
      <c r="E7" s="318"/>
      <c r="F7" s="318"/>
      <c r="G7" s="22"/>
      <c r="H7" s="22"/>
    </row>
    <row r="8" spans="1:8" ht="16.5">
      <c r="A8" s="22">
        <v>1</v>
      </c>
      <c r="B8" s="212" t="s">
        <v>627</v>
      </c>
      <c r="C8" s="22" t="s">
        <v>626</v>
      </c>
      <c r="D8" s="213"/>
      <c r="E8" s="214">
        <f>+E9+E10+E11+E12</f>
        <v>3805</v>
      </c>
      <c r="F8" s="214">
        <f>+F9+F10+F11+F12</f>
        <v>2622511500</v>
      </c>
      <c r="G8" s="22">
        <f>SUM(G9:G12)</f>
        <v>3160</v>
      </c>
      <c r="H8" s="236">
        <f>SUM(H9:H12)</f>
        <v>2169700000</v>
      </c>
    </row>
    <row r="9" spans="1:8" ht="63">
      <c r="A9" s="22" t="s">
        <v>625</v>
      </c>
      <c r="B9" s="229" t="s">
        <v>628</v>
      </c>
      <c r="C9" s="230" t="s">
        <v>198</v>
      </c>
      <c r="D9" s="231">
        <f>K!D7</f>
        <v>729500</v>
      </c>
      <c r="E9" s="232">
        <f>'Không lây biểu này'!D13+'Không lây biểu này'!D68+'Không lây biểu này'!D122+'Không lây biểu này'!D139+'Không lây biểu này'!D194</f>
        <v>1160</v>
      </c>
      <c r="F9" s="232">
        <f>D9*E9</f>
        <v>846220000</v>
      </c>
      <c r="G9" s="22">
        <v>900</v>
      </c>
      <c r="H9" s="237">
        <f>G9*D9</f>
        <v>656550000</v>
      </c>
    </row>
    <row r="10" spans="1:8" ht="63">
      <c r="A10" s="22" t="s">
        <v>625</v>
      </c>
      <c r="B10" s="213" t="s">
        <v>629</v>
      </c>
      <c r="C10" s="230" t="s">
        <v>198</v>
      </c>
      <c r="D10" s="231">
        <f>K!D44</f>
        <v>707500</v>
      </c>
      <c r="E10" s="232">
        <f>'Không lây biểu này'!D96</f>
        <v>188</v>
      </c>
      <c r="F10" s="232">
        <f aca="true" t="shared" si="0" ref="F10:F23">D10*E10</f>
        <v>133010000</v>
      </c>
      <c r="G10" s="22">
        <v>160</v>
      </c>
      <c r="H10" s="237">
        <f aca="true" t="shared" si="1" ref="H10:H23">G10*D10</f>
        <v>113200000</v>
      </c>
    </row>
    <row r="11" spans="1:8" ht="63">
      <c r="A11" s="22" t="s">
        <v>625</v>
      </c>
      <c r="B11" s="213" t="s">
        <v>630</v>
      </c>
      <c r="C11" s="230" t="s">
        <v>198</v>
      </c>
      <c r="D11" s="231">
        <f>K!D81</f>
        <v>709500</v>
      </c>
      <c r="E11" s="232">
        <f>'Không lây biểu này'!D171</f>
        <v>791</v>
      </c>
      <c r="F11" s="232">
        <f t="shared" si="0"/>
        <v>561214500</v>
      </c>
      <c r="G11" s="22">
        <v>600</v>
      </c>
      <c r="H11" s="237">
        <f t="shared" si="1"/>
        <v>425700000</v>
      </c>
    </row>
    <row r="12" spans="1:8" ht="63">
      <c r="A12" s="22" t="s">
        <v>625</v>
      </c>
      <c r="B12" s="213" t="s">
        <v>631</v>
      </c>
      <c r="C12" s="230" t="s">
        <v>198</v>
      </c>
      <c r="D12" s="231">
        <f>K!D119</f>
        <v>649500</v>
      </c>
      <c r="E12" s="232">
        <f>'Không lây biểu này'!D44</f>
        <v>1666</v>
      </c>
      <c r="F12" s="232">
        <f t="shared" si="0"/>
        <v>1082067000</v>
      </c>
      <c r="G12" s="22">
        <v>1500</v>
      </c>
      <c r="H12" s="237">
        <f t="shared" si="1"/>
        <v>974250000</v>
      </c>
    </row>
    <row r="13" spans="1:8" ht="16.5">
      <c r="A13" s="21">
        <v>2</v>
      </c>
      <c r="B13" s="212" t="s">
        <v>613</v>
      </c>
      <c r="C13" s="21" t="s">
        <v>198</v>
      </c>
      <c r="D13" s="215">
        <f>'Danh mục Sgk L2 đến L12 (hà)'!D7</f>
        <v>450900</v>
      </c>
      <c r="E13" s="216">
        <f>'Không lây biểu này'!E10</f>
        <v>3113</v>
      </c>
      <c r="F13" s="231">
        <f t="shared" si="0"/>
        <v>1403651700</v>
      </c>
      <c r="G13" s="22">
        <v>2800</v>
      </c>
      <c r="H13" s="237">
        <f t="shared" si="1"/>
        <v>1262520000</v>
      </c>
    </row>
    <row r="14" spans="1:8" ht="16.5">
      <c r="A14" s="21">
        <v>3</v>
      </c>
      <c r="B14" s="212" t="s">
        <v>614</v>
      </c>
      <c r="C14" s="21" t="s">
        <v>198</v>
      </c>
      <c r="D14" s="216">
        <f>'Danh mục Sgk L2 đến L12 (hà)'!D33</f>
        <v>516900</v>
      </c>
      <c r="E14" s="216">
        <f>'Không lây biểu này'!F10</f>
        <v>2692</v>
      </c>
      <c r="F14" s="231">
        <f t="shared" si="0"/>
        <v>1391494800</v>
      </c>
      <c r="G14" s="22">
        <v>2400</v>
      </c>
      <c r="H14" s="237">
        <f t="shared" si="1"/>
        <v>1240560000</v>
      </c>
    </row>
    <row r="15" spans="1:8" ht="16.5">
      <c r="A15" s="21">
        <v>4</v>
      </c>
      <c r="B15" s="212" t="s">
        <v>615</v>
      </c>
      <c r="C15" s="21" t="s">
        <v>198</v>
      </c>
      <c r="D15" s="216">
        <f>'Danh mục Sgk L2 đến L12 (hà)'!D61</f>
        <v>522500</v>
      </c>
      <c r="E15" s="216">
        <f>'Không lây biểu này'!G10</f>
        <v>2508</v>
      </c>
      <c r="F15" s="231">
        <f t="shared" si="0"/>
        <v>1310430000</v>
      </c>
      <c r="G15" s="22">
        <v>2300</v>
      </c>
      <c r="H15" s="237">
        <f t="shared" si="1"/>
        <v>1201750000</v>
      </c>
    </row>
    <row r="16" spans="1:8" ht="16.5">
      <c r="A16" s="21">
        <v>5</v>
      </c>
      <c r="B16" s="212" t="s">
        <v>616</v>
      </c>
      <c r="C16" s="21" t="s">
        <v>198</v>
      </c>
      <c r="D16" s="216">
        <f>'Danh mục Sgk L2 đến L12 (hà)'!D88</f>
        <v>525500</v>
      </c>
      <c r="E16" s="216">
        <f>'Không lây biểu này'!H10</f>
        <v>2335</v>
      </c>
      <c r="F16" s="231">
        <f t="shared" si="0"/>
        <v>1227042500</v>
      </c>
      <c r="G16" s="22">
        <v>2000</v>
      </c>
      <c r="H16" s="237">
        <f t="shared" si="1"/>
        <v>1051000000</v>
      </c>
    </row>
    <row r="17" spans="1:8" ht="16.5">
      <c r="A17" s="21">
        <v>6</v>
      </c>
      <c r="B17" s="212" t="s">
        <v>617</v>
      </c>
      <c r="C17" s="21" t="s">
        <v>198</v>
      </c>
      <c r="D17" s="216">
        <f>'Danh mục Sgk L2 đến L12 (hà)'!D115</f>
        <v>601900</v>
      </c>
      <c r="E17" s="216">
        <f>'Không lây biểu này'!I11</f>
        <v>2201</v>
      </c>
      <c r="F17" s="231">
        <f t="shared" si="0"/>
        <v>1324781900</v>
      </c>
      <c r="G17" s="22">
        <v>2000</v>
      </c>
      <c r="H17" s="237">
        <f t="shared" si="1"/>
        <v>1203800000</v>
      </c>
    </row>
    <row r="18" spans="1:8" ht="16.5">
      <c r="A18" s="21">
        <v>7</v>
      </c>
      <c r="B18" s="212" t="s">
        <v>618</v>
      </c>
      <c r="C18" s="21" t="s">
        <v>198</v>
      </c>
      <c r="D18" s="216">
        <f>'Danh mục Sgk L2 đến L12 (hà)'!D150</f>
        <v>633800</v>
      </c>
      <c r="E18" s="216">
        <f>'Không lây biểu này'!J11</f>
        <v>1815</v>
      </c>
      <c r="F18" s="231">
        <f t="shared" si="0"/>
        <v>1150347000</v>
      </c>
      <c r="G18" s="22">
        <v>1600</v>
      </c>
      <c r="H18" s="237">
        <f t="shared" si="1"/>
        <v>1014080000</v>
      </c>
    </row>
    <row r="19" spans="1:8" ht="16.5">
      <c r="A19" s="21">
        <v>8</v>
      </c>
      <c r="B19" s="212" t="s">
        <v>619</v>
      </c>
      <c r="C19" s="21" t="s">
        <v>198</v>
      </c>
      <c r="D19" s="216">
        <f>'Danh mục Sgk L2 đến L12 (hà)'!D185</f>
        <v>664700</v>
      </c>
      <c r="E19" s="216">
        <f>'Không lây biểu này'!K11</f>
        <v>1720</v>
      </c>
      <c r="F19" s="231">
        <f t="shared" si="0"/>
        <v>1143284000</v>
      </c>
      <c r="G19" s="22">
        <v>1000</v>
      </c>
      <c r="H19" s="237">
        <f t="shared" si="1"/>
        <v>664700000</v>
      </c>
    </row>
    <row r="20" spans="1:8" ht="16.5">
      <c r="A20" s="21">
        <v>9</v>
      </c>
      <c r="B20" s="212" t="s">
        <v>620</v>
      </c>
      <c r="C20" s="21" t="s">
        <v>198</v>
      </c>
      <c r="D20" s="216">
        <f>'Danh mục Sgk L2 đến L12 (hà)'!D221</f>
        <v>691500</v>
      </c>
      <c r="E20" s="216">
        <f>'Không lây biểu này'!L11</f>
        <v>1292</v>
      </c>
      <c r="F20" s="231">
        <f t="shared" si="0"/>
        <v>893418000</v>
      </c>
      <c r="G20" s="22">
        <v>1100</v>
      </c>
      <c r="H20" s="237">
        <f t="shared" si="1"/>
        <v>760650000</v>
      </c>
    </row>
    <row r="21" spans="1:8" ht="16.5">
      <c r="A21" s="21">
        <v>10</v>
      </c>
      <c r="B21" s="212" t="s">
        <v>621</v>
      </c>
      <c r="C21" s="21" t="s">
        <v>198</v>
      </c>
      <c r="D21" s="216">
        <f>'Danh mục Sgk L2 đến L12 (hà)'!D258</f>
        <v>532600</v>
      </c>
      <c r="E21" s="216">
        <f>'Không lây biểu này'!M12</f>
        <v>463</v>
      </c>
      <c r="F21" s="231">
        <f t="shared" si="0"/>
        <v>246593800</v>
      </c>
      <c r="G21" s="22">
        <v>400</v>
      </c>
      <c r="H21" s="237">
        <f t="shared" si="1"/>
        <v>213040000</v>
      </c>
    </row>
    <row r="22" spans="1:8" ht="16.5">
      <c r="A22" s="21">
        <v>11</v>
      </c>
      <c r="B22" s="212" t="s">
        <v>622</v>
      </c>
      <c r="C22" s="21" t="s">
        <v>198</v>
      </c>
      <c r="D22" s="216">
        <f>'Danh mục Sgk L2 đến L12 (hà)'!D292</f>
        <v>553900</v>
      </c>
      <c r="E22" s="216">
        <f>'Không lây biểu này'!N12</f>
        <v>345</v>
      </c>
      <c r="F22" s="231">
        <f t="shared" si="0"/>
        <v>191095500</v>
      </c>
      <c r="G22" s="22">
        <v>300</v>
      </c>
      <c r="H22" s="237">
        <f t="shared" si="1"/>
        <v>166170000</v>
      </c>
    </row>
    <row r="23" spans="1:9" ht="16.5">
      <c r="A23" s="21">
        <v>12</v>
      </c>
      <c r="B23" s="212" t="s">
        <v>623</v>
      </c>
      <c r="C23" s="21" t="s">
        <v>198</v>
      </c>
      <c r="D23" s="216">
        <f>'Danh mục Sgk L2 đến L12 (hà)'!D325</f>
        <v>581900</v>
      </c>
      <c r="E23" s="216">
        <f>'Không lây biểu này'!O12</f>
        <v>317</v>
      </c>
      <c r="F23" s="231">
        <f t="shared" si="0"/>
        <v>184462300</v>
      </c>
      <c r="G23" s="22">
        <v>300</v>
      </c>
      <c r="H23" s="237">
        <f t="shared" si="1"/>
        <v>174570000</v>
      </c>
      <c r="I23" s="27"/>
    </row>
    <row r="24" spans="1:8" ht="16.5">
      <c r="A24" s="21"/>
      <c r="B24" s="319" t="s">
        <v>199</v>
      </c>
      <c r="C24" s="319"/>
      <c r="D24" s="319"/>
      <c r="E24" s="249">
        <f>E8+E13+E14+E15+E16+E17+E18+E19+E20+E21+E22+E23</f>
        <v>22606</v>
      </c>
      <c r="F24" s="249">
        <f>F8+F13+F14+F15+F16+F17+F18+F19+F20+F21+F22+F23</f>
        <v>13089113000</v>
      </c>
      <c r="G24" s="218">
        <f>G8+G13+G14+G15+G16+G17+G18+G19+G20+G21+G22+G23</f>
        <v>19360</v>
      </c>
      <c r="H24" s="250">
        <f>SUM(H13:H23)+H8</f>
        <v>11122540000</v>
      </c>
    </row>
    <row r="25" spans="1:8" ht="19.5" customHeight="1">
      <c r="A25" s="329" t="s">
        <v>624</v>
      </c>
      <c r="B25" s="329"/>
      <c r="C25" s="329"/>
      <c r="D25" s="329"/>
      <c r="E25" s="329"/>
      <c r="F25" s="329"/>
      <c r="G25" s="22"/>
      <c r="H25" s="22"/>
    </row>
    <row r="26" spans="1:8" ht="19.5" customHeight="1">
      <c r="A26" s="21">
        <v>1</v>
      </c>
      <c r="B26" s="212" t="s">
        <v>200</v>
      </c>
      <c r="C26" s="21" t="s">
        <v>186</v>
      </c>
      <c r="D26" s="216">
        <v>10000</v>
      </c>
      <c r="E26" s="216">
        <f>E8*14</f>
        <v>53270</v>
      </c>
      <c r="F26" s="216">
        <f>+E26*D26</f>
        <v>532700000</v>
      </c>
      <c r="G26" s="22">
        <f>50000</f>
        <v>50000</v>
      </c>
      <c r="H26" s="239">
        <f>G26*D26</f>
        <v>500000000</v>
      </c>
    </row>
    <row r="27" spans="1:8" ht="19.5" customHeight="1">
      <c r="A27" s="21">
        <v>2</v>
      </c>
      <c r="B27" s="212" t="s">
        <v>201</v>
      </c>
      <c r="C27" s="21" t="s">
        <v>186</v>
      </c>
      <c r="D27" s="216">
        <v>10000</v>
      </c>
      <c r="E27" s="216">
        <f>E13*14</f>
        <v>43582</v>
      </c>
      <c r="F27" s="216">
        <f aca="true" t="shared" si="2" ref="F27:F37">+E27*D27</f>
        <v>435820000</v>
      </c>
      <c r="G27" s="22">
        <v>40000</v>
      </c>
      <c r="H27" s="239">
        <f aca="true" t="shared" si="3" ref="H27:H37">G27*D27</f>
        <v>400000000</v>
      </c>
    </row>
    <row r="28" spans="1:256" ht="19.5" customHeight="1">
      <c r="A28" s="21">
        <v>3</v>
      </c>
      <c r="B28" s="212" t="s">
        <v>202</v>
      </c>
      <c r="C28" s="21" t="s">
        <v>186</v>
      </c>
      <c r="D28" s="216">
        <v>10000</v>
      </c>
      <c r="E28" s="216">
        <f>E14*14</f>
        <v>37688</v>
      </c>
      <c r="F28" s="216">
        <f t="shared" si="2"/>
        <v>376880000</v>
      </c>
      <c r="G28" s="22">
        <v>35000</v>
      </c>
      <c r="H28" s="239">
        <f t="shared" si="3"/>
        <v>350000000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19.5" customHeight="1">
      <c r="A29" s="21">
        <v>4</v>
      </c>
      <c r="B29" s="212" t="s">
        <v>203</v>
      </c>
      <c r="C29" s="21" t="s">
        <v>186</v>
      </c>
      <c r="D29" s="216">
        <v>10000</v>
      </c>
      <c r="E29" s="216">
        <f>E15*14</f>
        <v>35112</v>
      </c>
      <c r="F29" s="216">
        <f t="shared" si="2"/>
        <v>351120000</v>
      </c>
      <c r="G29" s="238">
        <v>32000</v>
      </c>
      <c r="H29" s="239">
        <f t="shared" si="3"/>
        <v>320000000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19.5" customHeight="1">
      <c r="A30" s="21">
        <v>5</v>
      </c>
      <c r="B30" s="212" t="s">
        <v>204</v>
      </c>
      <c r="C30" s="21" t="s">
        <v>186</v>
      </c>
      <c r="D30" s="216">
        <v>10000</v>
      </c>
      <c r="E30" s="216">
        <f>E16*14</f>
        <v>32690</v>
      </c>
      <c r="F30" s="216">
        <f t="shared" si="2"/>
        <v>326900000</v>
      </c>
      <c r="G30" s="238">
        <v>30000</v>
      </c>
      <c r="H30" s="239">
        <f t="shared" si="3"/>
        <v>300000000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19.5" customHeight="1">
      <c r="A31" s="21">
        <v>6</v>
      </c>
      <c r="B31" s="212" t="s">
        <v>205</v>
      </c>
      <c r="C31" s="21" t="s">
        <v>186</v>
      </c>
      <c r="D31" s="216">
        <v>9000</v>
      </c>
      <c r="E31" s="216">
        <f>E17*20</f>
        <v>44020</v>
      </c>
      <c r="F31" s="216">
        <f t="shared" si="2"/>
        <v>396180000</v>
      </c>
      <c r="G31" s="238">
        <v>41000</v>
      </c>
      <c r="H31" s="239">
        <f t="shared" si="3"/>
        <v>369000000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19.5" customHeight="1">
      <c r="A32" s="21">
        <v>7</v>
      </c>
      <c r="B32" s="212" t="s">
        <v>206</v>
      </c>
      <c r="C32" s="21" t="s">
        <v>186</v>
      </c>
      <c r="D32" s="216">
        <v>9000</v>
      </c>
      <c r="E32" s="216">
        <f>E18*20</f>
        <v>36300</v>
      </c>
      <c r="F32" s="216">
        <f t="shared" si="2"/>
        <v>326700000</v>
      </c>
      <c r="G32" s="238">
        <v>34000</v>
      </c>
      <c r="H32" s="239">
        <f t="shared" si="3"/>
        <v>306000000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19.5" customHeight="1">
      <c r="A33" s="21">
        <v>8</v>
      </c>
      <c r="B33" s="212" t="s">
        <v>207</v>
      </c>
      <c r="C33" s="21" t="s">
        <v>186</v>
      </c>
      <c r="D33" s="216">
        <v>9000</v>
      </c>
      <c r="E33" s="216">
        <f>E19*20</f>
        <v>34400</v>
      </c>
      <c r="F33" s="216">
        <f t="shared" si="2"/>
        <v>309600000</v>
      </c>
      <c r="G33" s="238">
        <v>32000</v>
      </c>
      <c r="H33" s="239">
        <f t="shared" si="3"/>
        <v>288000000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19.5" customHeight="1">
      <c r="A34" s="21">
        <v>9</v>
      </c>
      <c r="B34" s="212" t="s">
        <v>208</v>
      </c>
      <c r="C34" s="21" t="s">
        <v>186</v>
      </c>
      <c r="D34" s="216">
        <v>9000</v>
      </c>
      <c r="E34" s="216">
        <f>E20*20</f>
        <v>25840</v>
      </c>
      <c r="F34" s="216">
        <f t="shared" si="2"/>
        <v>232560000</v>
      </c>
      <c r="G34" s="238">
        <v>23000</v>
      </c>
      <c r="H34" s="239">
        <f t="shared" si="3"/>
        <v>207000000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19.5" customHeight="1">
      <c r="A35" s="21">
        <v>10</v>
      </c>
      <c r="B35" s="212" t="s">
        <v>209</v>
      </c>
      <c r="C35" s="21" t="s">
        <v>186</v>
      </c>
      <c r="D35" s="216">
        <v>9000</v>
      </c>
      <c r="E35" s="216">
        <f>E21*24</f>
        <v>11112</v>
      </c>
      <c r="F35" s="216">
        <f t="shared" si="2"/>
        <v>100008000</v>
      </c>
      <c r="G35" s="238">
        <v>10000</v>
      </c>
      <c r="H35" s="239">
        <f t="shared" si="3"/>
        <v>90000000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19.5" customHeight="1">
      <c r="A36" s="21">
        <v>11</v>
      </c>
      <c r="B36" s="212" t="s">
        <v>210</v>
      </c>
      <c r="C36" s="21" t="s">
        <v>186</v>
      </c>
      <c r="D36" s="216">
        <v>9000</v>
      </c>
      <c r="E36" s="216">
        <f>E22*24</f>
        <v>8280</v>
      </c>
      <c r="F36" s="216">
        <f t="shared" si="2"/>
        <v>74520000</v>
      </c>
      <c r="G36" s="238">
        <v>6000</v>
      </c>
      <c r="H36" s="239">
        <f t="shared" si="3"/>
        <v>54000000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31.5">
      <c r="A37" s="21">
        <v>12</v>
      </c>
      <c r="B37" s="212" t="s">
        <v>211</v>
      </c>
      <c r="C37" s="21" t="s">
        <v>186</v>
      </c>
      <c r="D37" s="216">
        <v>9000</v>
      </c>
      <c r="E37" s="216">
        <f>E23*24</f>
        <v>7608</v>
      </c>
      <c r="F37" s="216">
        <f t="shared" si="2"/>
        <v>68472000</v>
      </c>
      <c r="G37" s="238">
        <v>6000</v>
      </c>
      <c r="H37" s="239">
        <f t="shared" si="3"/>
        <v>54000000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16.5">
      <c r="A38" s="21"/>
      <c r="B38" s="319" t="s">
        <v>199</v>
      </c>
      <c r="C38" s="319"/>
      <c r="D38" s="319"/>
      <c r="E38" s="226">
        <f>SUM(E26:E37)</f>
        <v>369902</v>
      </c>
      <c r="F38" s="226">
        <f>SUM(F26:F37)</f>
        <v>3531460000</v>
      </c>
      <c r="G38" s="241">
        <f>SUM(G26:G37)</f>
        <v>339000</v>
      </c>
      <c r="H38" s="241">
        <f>SUM(H26:H37)</f>
        <v>3238000000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247" customFormat="1" ht="16.5">
      <c r="A39" s="318" t="s">
        <v>646</v>
      </c>
      <c r="B39" s="318"/>
      <c r="C39" s="318"/>
      <c r="D39" s="318"/>
      <c r="E39" s="318"/>
      <c r="F39" s="233">
        <f>+F38+F24</f>
        <v>16620573000</v>
      </c>
      <c r="G39" s="238"/>
      <c r="H39" s="240">
        <f>H24+H38</f>
        <v>14360540000</v>
      </c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  <c r="FL39" s="246"/>
      <c r="FM39" s="246"/>
      <c r="FN39" s="246"/>
      <c r="FO39" s="246"/>
      <c r="FP39" s="246"/>
      <c r="FQ39" s="246"/>
      <c r="FR39" s="246"/>
      <c r="FS39" s="246"/>
      <c r="FT39" s="246"/>
      <c r="FU39" s="246"/>
      <c r="FV39" s="246"/>
      <c r="FW39" s="246"/>
      <c r="FX39" s="246"/>
      <c r="FY39" s="246"/>
      <c r="FZ39" s="246"/>
      <c r="GA39" s="246"/>
      <c r="GB39" s="246"/>
      <c r="GC39" s="246"/>
      <c r="GD39" s="246"/>
      <c r="GE39" s="246"/>
      <c r="GF39" s="246"/>
      <c r="GG39" s="246"/>
      <c r="GH39" s="246"/>
      <c r="GI39" s="246"/>
      <c r="GJ39" s="246"/>
      <c r="GK39" s="246"/>
      <c r="GL39" s="246"/>
      <c r="GM39" s="246"/>
      <c r="GN39" s="246"/>
      <c r="GO39" s="246"/>
      <c r="GP39" s="246"/>
      <c r="GQ39" s="246"/>
      <c r="GR39" s="246"/>
      <c r="GS39" s="246"/>
      <c r="GT39" s="246"/>
      <c r="GU39" s="246"/>
      <c r="GV39" s="246"/>
      <c r="GW39" s="246"/>
      <c r="GX39" s="246"/>
      <c r="GY39" s="246"/>
      <c r="GZ39" s="246"/>
      <c r="HA39" s="246"/>
      <c r="HB39" s="246"/>
      <c r="HC39" s="246"/>
      <c r="HD39" s="246"/>
      <c r="HE39" s="246"/>
      <c r="HF39" s="246"/>
      <c r="HG39" s="246"/>
      <c r="HH39" s="246"/>
      <c r="HI39" s="246"/>
      <c r="HJ39" s="246"/>
      <c r="HK39" s="246"/>
      <c r="HL39" s="246"/>
      <c r="HM39" s="246"/>
      <c r="HN39" s="246"/>
      <c r="HO39" s="246"/>
      <c r="HP39" s="246"/>
      <c r="HQ39" s="246"/>
      <c r="HR39" s="246"/>
      <c r="HS39" s="246"/>
      <c r="HT39" s="246"/>
      <c r="HU39" s="246"/>
      <c r="HV39" s="246"/>
      <c r="HW39" s="246"/>
      <c r="HX39" s="246"/>
      <c r="HY39" s="246"/>
      <c r="HZ39" s="246"/>
      <c r="IA39" s="246"/>
      <c r="IB39" s="246"/>
      <c r="IC39" s="246"/>
      <c r="ID39" s="246"/>
      <c r="IE39" s="246"/>
      <c r="IF39" s="246"/>
      <c r="IG39" s="246"/>
      <c r="IH39" s="246"/>
      <c r="II39" s="246"/>
      <c r="IJ39" s="246"/>
      <c r="IK39" s="246"/>
      <c r="IL39" s="246"/>
      <c r="IM39" s="246"/>
      <c r="IN39" s="246"/>
      <c r="IO39" s="246"/>
      <c r="IP39" s="246"/>
      <c r="IQ39" s="246"/>
      <c r="IR39" s="246"/>
      <c r="IS39" s="246"/>
      <c r="IT39" s="246"/>
      <c r="IU39" s="246"/>
      <c r="IV39" s="246"/>
    </row>
    <row r="40" spans="1:256" s="247" customFormat="1" ht="16.5">
      <c r="A40" s="242"/>
      <c r="B40" s="242"/>
      <c r="C40" s="242"/>
      <c r="D40" s="242"/>
      <c r="E40" s="242"/>
      <c r="F40" s="243"/>
      <c r="G40" s="244"/>
      <c r="H40" s="245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</row>
    <row r="41" spans="1:8" s="247" customFormat="1" ht="16.5">
      <c r="A41" s="242"/>
      <c r="B41" s="242"/>
      <c r="C41" s="242"/>
      <c r="D41" s="242"/>
      <c r="E41" s="242"/>
      <c r="F41" s="243"/>
      <c r="G41" s="244"/>
      <c r="H41" s="245"/>
    </row>
    <row r="42" spans="1:8" ht="17.25">
      <c r="A42" s="328"/>
      <c r="B42" s="328"/>
      <c r="C42" s="328"/>
      <c r="D42" s="328"/>
      <c r="E42" s="328"/>
      <c r="F42" s="328"/>
      <c r="G42" s="248"/>
      <c r="H42" s="248"/>
    </row>
    <row r="43" spans="1:6" ht="16.5">
      <c r="A43" s="327"/>
      <c r="B43" s="327"/>
      <c r="C43" s="327"/>
      <c r="D43" s="327"/>
      <c r="E43" s="225"/>
      <c r="F43" s="217"/>
    </row>
  </sheetData>
  <sheetProtection/>
  <mergeCells count="13">
    <mergeCell ref="A43:D43"/>
    <mergeCell ref="A42:F42"/>
    <mergeCell ref="A25:F25"/>
    <mergeCell ref="B38:D38"/>
    <mergeCell ref="A39:E39"/>
    <mergeCell ref="A1:F1"/>
    <mergeCell ref="A7:F7"/>
    <mergeCell ref="B24:D24"/>
    <mergeCell ref="E4:F4"/>
    <mergeCell ref="G4:H4"/>
    <mergeCell ref="G1:H1"/>
    <mergeCell ref="A2:H2"/>
    <mergeCell ref="B3:I3"/>
  </mergeCells>
  <printOptions/>
  <pageMargins left="0.53" right="0.39" top="0.35" bottom="0.49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4.57421875" style="0" customWidth="1"/>
    <col min="2" max="2" width="35.421875" style="0" customWidth="1"/>
    <col min="3" max="3" width="11.28125" style="0" customWidth="1"/>
    <col min="4" max="4" width="13.28125" style="0" customWidth="1"/>
    <col min="5" max="5" width="11.7109375" style="0" customWidth="1"/>
    <col min="6" max="6" width="9.57421875" style="251" customWidth="1"/>
    <col min="7" max="7" width="15.7109375" style="0" customWidth="1"/>
    <col min="8" max="8" width="31.00390625" style="0" customWidth="1"/>
    <col min="9" max="9" width="15.00390625" style="0" customWidth="1"/>
    <col min="10" max="10" width="15.140625" style="0" customWidth="1"/>
    <col min="11" max="11" width="7.00390625" style="0" customWidth="1"/>
    <col min="12" max="12" width="7.140625" style="0" customWidth="1"/>
    <col min="13" max="13" width="13.8515625" style="0" customWidth="1"/>
    <col min="14" max="14" width="15.57421875" style="0" customWidth="1"/>
  </cols>
  <sheetData>
    <row r="1" spans="7:8" ht="19.5">
      <c r="G1" s="337" t="s">
        <v>662</v>
      </c>
      <c r="H1" s="337"/>
    </row>
    <row r="2" spans="1:12" s="253" customFormat="1" ht="18.75">
      <c r="A2" s="338" t="s">
        <v>661</v>
      </c>
      <c r="B2" s="338"/>
      <c r="C2" s="338"/>
      <c r="D2" s="338"/>
      <c r="E2" s="338"/>
      <c r="F2" s="338"/>
      <c r="G2" s="338"/>
      <c r="H2" s="338"/>
      <c r="I2" s="252"/>
      <c r="J2" s="252"/>
      <c r="K2" s="252"/>
      <c r="L2" s="252"/>
    </row>
    <row r="3" spans="1:14" ht="18.75">
      <c r="A3" s="326" t="s">
        <v>664</v>
      </c>
      <c r="B3" s="326"/>
      <c r="C3" s="326"/>
      <c r="D3" s="326"/>
      <c r="E3" s="326"/>
      <c r="F3" s="326"/>
      <c r="G3" s="326"/>
      <c r="H3" s="326"/>
      <c r="I3" s="252"/>
      <c r="J3" s="252"/>
      <c r="K3" s="252"/>
      <c r="L3" s="252"/>
      <c r="M3" s="254"/>
      <c r="N3" s="254"/>
    </row>
    <row r="4" spans="1:14" ht="18.7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255"/>
      <c r="N4" s="255"/>
    </row>
    <row r="5" spans="1:14" ht="15">
      <c r="A5" s="340" t="s">
        <v>0</v>
      </c>
      <c r="B5" s="340" t="s">
        <v>647</v>
      </c>
      <c r="C5" s="343" t="s">
        <v>648</v>
      </c>
      <c r="D5" s="344"/>
      <c r="E5" s="331" t="s">
        <v>649</v>
      </c>
      <c r="F5" s="346" t="s">
        <v>650</v>
      </c>
      <c r="G5" s="347"/>
      <c r="H5" s="348"/>
      <c r="I5" s="254"/>
      <c r="J5" s="254"/>
      <c r="K5" s="254"/>
      <c r="L5" s="254"/>
      <c r="M5" s="254"/>
      <c r="N5" s="254"/>
    </row>
    <row r="6" spans="1:14" ht="26.25" customHeight="1">
      <c r="A6" s="341"/>
      <c r="B6" s="341"/>
      <c r="C6" s="331" t="s">
        <v>651</v>
      </c>
      <c r="D6" s="331" t="s">
        <v>652</v>
      </c>
      <c r="E6" s="345"/>
      <c r="F6" s="331" t="s">
        <v>653</v>
      </c>
      <c r="G6" s="331" t="s">
        <v>654</v>
      </c>
      <c r="H6" s="331" t="s">
        <v>640</v>
      </c>
      <c r="I6" s="255"/>
      <c r="J6" s="255"/>
      <c r="K6" s="255"/>
      <c r="L6" s="255"/>
      <c r="M6" s="254"/>
      <c r="N6" s="254"/>
    </row>
    <row r="7" spans="1:14" ht="15">
      <c r="A7" s="342"/>
      <c r="B7" s="342"/>
      <c r="C7" s="332"/>
      <c r="D7" s="332"/>
      <c r="E7" s="332"/>
      <c r="F7" s="332"/>
      <c r="G7" s="332"/>
      <c r="H7" s="332"/>
      <c r="J7" s="254"/>
      <c r="K7" s="254"/>
      <c r="L7" s="254"/>
      <c r="M7" s="254"/>
      <c r="N7" s="254"/>
    </row>
    <row r="8" spans="1:14" ht="15">
      <c r="A8" s="256">
        <v>1</v>
      </c>
      <c r="B8" s="256">
        <v>2</v>
      </c>
      <c r="C8" s="257">
        <v>3</v>
      </c>
      <c r="D8" s="256">
        <v>4</v>
      </c>
      <c r="E8" s="257">
        <v>6</v>
      </c>
      <c r="F8" s="256">
        <v>7</v>
      </c>
      <c r="G8" s="256">
        <v>8</v>
      </c>
      <c r="H8" s="258">
        <v>9</v>
      </c>
      <c r="J8" s="254"/>
      <c r="K8" s="254"/>
      <c r="L8" s="254"/>
      <c r="M8" s="254"/>
      <c r="N8" s="254"/>
    </row>
    <row r="9" spans="1:14" ht="15">
      <c r="A9" s="256"/>
      <c r="B9" s="259" t="s">
        <v>657</v>
      </c>
      <c r="C9" s="260">
        <v>66700</v>
      </c>
      <c r="D9" s="260">
        <v>25639</v>
      </c>
      <c r="E9" s="260">
        <v>3500</v>
      </c>
      <c r="F9" s="260">
        <v>9</v>
      </c>
      <c r="G9" s="260">
        <v>50000</v>
      </c>
      <c r="H9" s="260">
        <f>G9*E9*9</f>
        <v>1575000000</v>
      </c>
      <c r="J9" s="254"/>
      <c r="K9" s="254"/>
      <c r="L9" s="254"/>
      <c r="M9" s="254"/>
      <c r="N9" s="254"/>
    </row>
    <row r="10" spans="1:14" ht="15">
      <c r="A10" s="256"/>
      <c r="B10" s="259" t="s">
        <v>658</v>
      </c>
      <c r="C10" s="260">
        <v>39693</v>
      </c>
      <c r="D10" s="260">
        <v>12562</v>
      </c>
      <c r="E10" s="260">
        <v>1200</v>
      </c>
      <c r="F10" s="260">
        <v>9</v>
      </c>
      <c r="G10" s="260">
        <v>50000</v>
      </c>
      <c r="H10" s="260">
        <f>G10*E10*9</f>
        <v>540000000</v>
      </c>
      <c r="J10" s="254"/>
      <c r="K10" s="254"/>
      <c r="L10" s="254"/>
      <c r="M10" s="254"/>
      <c r="N10" s="254"/>
    </row>
    <row r="11" spans="1:12" s="261" customFormat="1" ht="15.75">
      <c r="A11" s="256"/>
      <c r="B11" s="259" t="s">
        <v>659</v>
      </c>
      <c r="C11" s="260">
        <v>18307</v>
      </c>
      <c r="D11" s="260">
        <v>4097</v>
      </c>
      <c r="E11" s="260">
        <v>450</v>
      </c>
      <c r="F11" s="260">
        <v>9</v>
      </c>
      <c r="G11" s="260">
        <v>50</v>
      </c>
      <c r="H11" s="260">
        <f>G11*E11*9</f>
        <v>202500</v>
      </c>
      <c r="I11"/>
      <c r="J11" s="254"/>
      <c r="K11" s="254"/>
      <c r="L11" s="254"/>
    </row>
    <row r="12" spans="1:12" ht="15">
      <c r="A12" s="256"/>
      <c r="B12" s="259" t="s">
        <v>660</v>
      </c>
      <c r="C12" s="333">
        <v>4350</v>
      </c>
      <c r="D12" s="260">
        <v>337</v>
      </c>
      <c r="E12" s="260">
        <f>D12*49.36/100</f>
        <v>166.3432</v>
      </c>
      <c r="F12" s="260">
        <v>10</v>
      </c>
      <c r="G12" s="260">
        <v>200000</v>
      </c>
      <c r="H12" s="260">
        <f>G12*E12*10</f>
        <v>332686400</v>
      </c>
      <c r="I12" s="254"/>
      <c r="J12" s="254"/>
      <c r="K12" s="254"/>
      <c r="L12" s="254"/>
    </row>
    <row r="13" spans="1:12" ht="15.75">
      <c r="A13" s="256"/>
      <c r="B13" s="259" t="s">
        <v>655</v>
      </c>
      <c r="C13" s="334"/>
      <c r="D13" s="260">
        <v>350</v>
      </c>
      <c r="E13" s="260">
        <f>D13*49.36/100</f>
        <v>172.76</v>
      </c>
      <c r="F13" s="260">
        <v>10</v>
      </c>
      <c r="G13" s="260">
        <v>300000</v>
      </c>
      <c r="H13" s="260">
        <f>G13*E13*10</f>
        <v>518280000</v>
      </c>
      <c r="I13" s="261"/>
      <c r="J13" s="261"/>
      <c r="K13" s="261"/>
      <c r="L13" s="261"/>
    </row>
    <row r="14" spans="1:8" ht="15">
      <c r="A14" s="335" t="s">
        <v>656</v>
      </c>
      <c r="B14" s="336"/>
      <c r="C14" s="262">
        <f>SUM(C9:C13)</f>
        <v>129050</v>
      </c>
      <c r="D14" s="262">
        <f>SUM(D9:D13)</f>
        <v>42985</v>
      </c>
      <c r="E14" s="262">
        <f>SUM(E9:E13)</f>
        <v>5489.1032000000005</v>
      </c>
      <c r="F14" s="260"/>
      <c r="G14" s="260"/>
      <c r="H14" s="262">
        <f>SUM(H9:H13)</f>
        <v>2966168900</v>
      </c>
    </row>
    <row r="15" spans="1:8" ht="15.75">
      <c r="A15" s="330"/>
      <c r="B15" s="330"/>
      <c r="C15" s="330"/>
      <c r="D15" s="330"/>
      <c r="E15" s="330"/>
      <c r="F15" s="330"/>
      <c r="G15" s="330"/>
      <c r="H15" s="330"/>
    </row>
    <row r="16" ht="15">
      <c r="F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</sheetData>
  <sheetProtection/>
  <mergeCells count="17">
    <mergeCell ref="G1:H1"/>
    <mergeCell ref="A2:H2"/>
    <mergeCell ref="A3:H3"/>
    <mergeCell ref="A4:L4"/>
    <mergeCell ref="A5:A7"/>
    <mergeCell ref="B5:B7"/>
    <mergeCell ref="C5:D5"/>
    <mergeCell ref="E5:E7"/>
    <mergeCell ref="F5:H5"/>
    <mergeCell ref="C6:C7"/>
    <mergeCell ref="A15:H15"/>
    <mergeCell ref="D6:D7"/>
    <mergeCell ref="F6:F7"/>
    <mergeCell ref="G6:G7"/>
    <mergeCell ref="H6:H7"/>
    <mergeCell ref="C12:C13"/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AutoBVT</cp:lastModifiedBy>
  <cp:lastPrinted>2020-10-20T07:41:46Z</cp:lastPrinted>
  <dcterms:created xsi:type="dcterms:W3CDTF">2019-02-27T07:49:40Z</dcterms:created>
  <dcterms:modified xsi:type="dcterms:W3CDTF">2020-11-12T02:34:38Z</dcterms:modified>
  <cp:category/>
  <cp:version/>
  <cp:contentType/>
  <cp:contentStatus/>
</cp:coreProperties>
</file>